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D:\Dropbox\Excel4Freelancers\FreeTrainingVideos\Invoice Progress Payments\PATREON - INVOICE PROGRESS PAYMENTS\UPDATED\"/>
    </mc:Choice>
  </mc:AlternateContent>
  <xr:revisionPtr revIDLastSave="0" documentId="13_ncr:1_{7C7F1F6E-9B46-4590-AF65-807DDC3A476E}" xr6:coauthVersionLast="47" xr6:coauthVersionMax="47" xr10:uidLastSave="{00000000-0000-0000-0000-000000000000}"/>
  <bookViews>
    <workbookView xWindow="7540" yWindow="2290" windowWidth="25640" windowHeight="14400" activeTab="1" xr2:uid="{A10FD859-42BA-47BF-8B93-91F89B89A8C1}"/>
  </bookViews>
  <sheets>
    <sheet name="Admin" sheetId="10" r:id="rId1"/>
    <sheet name="Invoice" sheetId="3" r:id="rId2"/>
    <sheet name="Invoice List" sheetId="4" r:id="rId3"/>
    <sheet name="Invoice Items" sheetId="9" r:id="rId4"/>
    <sheet name="Invoice Payments" sheetId="6" r:id="rId5"/>
    <sheet name="Items &amp; Parts" sheetId="8" r:id="rId6"/>
    <sheet name="Customers" sheetId="7" r:id="rId7"/>
    <sheet name="CalPopUp" sheetId="11" r:id="rId8"/>
  </sheets>
  <definedNames>
    <definedName name="_xlnm._FilterDatabase" localSheetId="3" hidden="1">'Invoice Items'!$A$3:$I$27</definedName>
    <definedName name="_xlnm._FilterDatabase" localSheetId="4" hidden="1">'Invoice Payments'!$A$3:$M$110</definedName>
    <definedName name="CalMonths">CalPopUp!$A$8:$A$19</definedName>
    <definedName name="CalYear">CalPopUp!$A$2</definedName>
    <definedName name="ChargeTax">Admin!$G$5</definedName>
    <definedName name="_xlnm.Criteria" localSheetId="3">'Invoice Items'!$N$2:$N$3</definedName>
    <definedName name="_xlnm.Criteria" localSheetId="4">'Invoice Payments'!$M$2:$M$3</definedName>
    <definedName name="Cust_ID">OFFSET(Customers!$A$3,1,,COUNTA(Customers!$A$3:$A$9999)-1,1)</definedName>
    <definedName name="Cust_Name">OFFSET(Customers!$B$3,1,,COUNTA(Customers!$A$3:$A$9999)-1,1)</definedName>
    <definedName name="_xlnm.Extract" localSheetId="3">'Invoice Items'!$P$2:$V$2</definedName>
    <definedName name="_xlnm.Extract" localSheetId="4">'Invoice Payments'!$Q$2:$V$2</definedName>
    <definedName name="Frequencies">Admin!$D$5:$D$10</definedName>
    <definedName name="FromDt">Invoice!$R$6</definedName>
    <definedName name="Inv_Bal">OFFSET('Invoice List'!$N$3,1,,COUNTA('Invoice List'!$A$3:$A$9994)-1,1)</definedName>
    <definedName name="Inv_Date">OFFSET('Invoice List'!$B$3,1,,COUNTA('Invoice List'!$A$3:$A$9994)-1,1)</definedName>
    <definedName name="Inv_ID">OFFSET('Invoice List'!$A$3,1,,COUNTA('Invoice List'!$A$3:$A$9994)-1,1)</definedName>
    <definedName name="Inv_Paid">OFFSET('Invoice List'!$M$3,1,,COUNTA('Invoice List'!$A$3:$A$9994)-1,1)</definedName>
    <definedName name="Inv_Total">OFFSET('Invoice List'!$L$3,1,,COUNTA('Invoice List'!$A$3:$A$9994)-1,1)</definedName>
    <definedName name="InvType">OFFSET(Admin!$B$5,,,COUNTA(Admin!$B$5:$B$11),1)</definedName>
    <definedName name="Item_ID">OFFSET('Items &amp; Parts'!$A$3,1,,COUNTA('Items &amp; Parts'!$A$3:$A$9999)-1,1)</definedName>
    <definedName name="Item_Name">OFFSET('Items &amp; Parts'!$B$3,1,,COUNTA('Items &amp; Parts'!$B$3:$B$9999)-1,1)</definedName>
    <definedName name="Pmnt_AmntDue">OFFSET('Invoice Payments'!$E$3,1,,COUNTA('Invoice Payments'!$A$3:$A$995)-1,1)</definedName>
    <definedName name="Pmnt_Amount">OFFSET('Invoice Payments'!$G$3,1,,COUNTA('Invoice Payments'!$A$3:$A$995)-1,1)</definedName>
    <definedName name="Pmnt_Date">OFFSET('Invoice Payments'!$H$3,1,,COUNTA('Invoice Payments'!$A$3:$A$995)-1,1)</definedName>
    <definedName name="Pmnt_DueDate">OFFSET('Invoice Payments'!$F$3,1,,COUNTA('Invoice Payments'!$A$3:$A$995)-1,1)</definedName>
    <definedName name="Pmnt_ID">OFFSET('Invoice Payments'!$A$3,1,,COUNTA('Invoice Payments'!$A$3:$A$995)-1,1)</definedName>
    <definedName name="Pmnt_InvNumb">OFFSET('Invoice Payments'!$B$3,1,,COUNTA('Invoice Payments'!$A$3:$A$995)-1,1)</definedName>
    <definedName name="Pmnt_Numb">OFFSET('Invoice Payments'!$C$3,1,,COUNTA('Invoice Payments'!$A$3:$A$995)-1,1)</definedName>
    <definedName name="_xlnm.Print_Area" localSheetId="1">Invoice!$J$2:$O$53</definedName>
    <definedName name="TaxName">Admin!$G$6</definedName>
    <definedName name="TaxRate">Admin!$G$7</definedName>
    <definedName name="ToDt">Invoice!$T$6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1" l="1"/>
  <c r="X13" i="3"/>
  <c r="Y13" i="3" s="1" a="1"/>
  <c r="Y13" i="3" s="1"/>
  <c r="X14" i="3"/>
  <c r="Y14" i="3" s="1" a="1"/>
  <c r="Y14" i="3" s="1"/>
  <c r="X15" i="3"/>
  <c r="Y15" i="3" s="1" a="1"/>
  <c r="Y15" i="3" s="1"/>
  <c r="X16" i="3"/>
  <c r="Y16" i="3" s="1" a="1"/>
  <c r="Y16" i="3" s="1"/>
  <c r="X17" i="3"/>
  <c r="Z17" i="3" s="1" a="1"/>
  <c r="Z17" i="3" s="1"/>
  <c r="X18" i="3"/>
  <c r="Y18" i="3" s="1" a="1"/>
  <c r="Y18" i="3" s="1"/>
  <c r="X19" i="3"/>
  <c r="Y19" i="3" s="1" a="1"/>
  <c r="Y19" i="3" s="1"/>
  <c r="X20" i="3"/>
  <c r="Y20" i="3" s="1" a="1"/>
  <c r="Y20" i="3" s="1"/>
  <c r="X21" i="3"/>
  <c r="Y21" i="3" s="1" a="1"/>
  <c r="Y21" i="3" s="1"/>
  <c r="X22" i="3"/>
  <c r="Y22" i="3" s="1" a="1"/>
  <c r="Y22" i="3" s="1"/>
  <c r="X12" i="3"/>
  <c r="Y12" i="3" s="1" a="1"/>
  <c r="Y12" i="3" s="1"/>
  <c r="X11" i="3"/>
  <c r="Y11" i="3" s="1" a="1"/>
  <c r="Y11" i="3" s="1"/>
  <c r="Y7" i="3" a="1"/>
  <c r="Y7" i="3" s="1"/>
  <c r="Y6" i="3" a="1"/>
  <c r="Y6" i="3" s="1"/>
  <c r="Y5" i="3" a="1"/>
  <c r="Y5" i="3" s="1"/>
  <c r="M36" i="3"/>
  <c r="B10" i="3"/>
  <c r="H4" i="3"/>
  <c r="I110" i="6"/>
  <c r="I109" i="6"/>
  <c r="I108" i="6"/>
  <c r="I107" i="6"/>
  <c r="I106" i="6"/>
  <c r="I105" i="6"/>
  <c r="I104" i="6"/>
  <c r="I103" i="6"/>
  <c r="I102" i="6"/>
  <c r="I101" i="6"/>
  <c r="I100" i="6"/>
  <c r="I99" i="6"/>
  <c r="I29" i="9"/>
  <c r="I28" i="9"/>
  <c r="M12" i="4" a="1"/>
  <c r="M12" i="4" s="1"/>
  <c r="N12" i="4" s="1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27" i="9"/>
  <c r="I26" i="9"/>
  <c r="M11" i="4" a="1"/>
  <c r="M11" i="4" s="1"/>
  <c r="N11" i="4" s="1"/>
  <c r="I25" i="9"/>
  <c r="I24" i="9"/>
  <c r="M10" i="4" a="1"/>
  <c r="M10" i="4" s="1"/>
  <c r="N10" i="4" s="1"/>
  <c r="I74" i="6"/>
  <c r="I73" i="6"/>
  <c r="I72" i="6"/>
  <c r="I71" i="6"/>
  <c r="I70" i="6"/>
  <c r="I69" i="6"/>
  <c r="I68" i="6"/>
  <c r="I67" i="6"/>
  <c r="I66" i="6"/>
  <c r="I65" i="6"/>
  <c r="I64" i="6"/>
  <c r="I63" i="6"/>
  <c r="I23" i="9"/>
  <c r="I22" i="9"/>
  <c r="M9" i="4" a="1"/>
  <c r="M9" i="4" s="1"/>
  <c r="N9" i="4" s="1"/>
  <c r="I62" i="6"/>
  <c r="I61" i="6"/>
  <c r="I60" i="6"/>
  <c r="I59" i="6"/>
  <c r="I58" i="6"/>
  <c r="I57" i="6"/>
  <c r="I56" i="6"/>
  <c r="I55" i="6"/>
  <c r="I54" i="6"/>
  <c r="I53" i="6"/>
  <c r="I52" i="6"/>
  <c r="I51" i="6"/>
  <c r="I21" i="9"/>
  <c r="I20" i="9"/>
  <c r="M8" i="4" a="1"/>
  <c r="M8" i="4" s="1"/>
  <c r="N8" i="4" s="1"/>
  <c r="M4" i="4" a="1"/>
  <c r="M4" i="4" s="1"/>
  <c r="H5" i="3"/>
  <c r="I50" i="6"/>
  <c r="I49" i="6"/>
  <c r="I48" i="6"/>
  <c r="I47" i="6"/>
  <c r="I46" i="6"/>
  <c r="I45" i="6"/>
  <c r="I44" i="6"/>
  <c r="I43" i="6"/>
  <c r="I42" i="6"/>
  <c r="I41" i="6"/>
  <c r="I40" i="6"/>
  <c r="I39" i="6"/>
  <c r="B9" i="3"/>
  <c r="I19" i="9"/>
  <c r="I18" i="9"/>
  <c r="M7" i="4" a="1"/>
  <c r="M7" i="4" s="1"/>
  <c r="N7" i="4" s="1"/>
  <c r="Y17" i="3" l="1" a="1"/>
  <c r="Y17" i="3" s="1"/>
  <c r="Z22" i="3" a="1"/>
  <c r="Z22" i="3" s="1"/>
  <c r="Z19" i="3" a="1"/>
  <c r="Z19" i="3" s="1"/>
  <c r="Z18" i="3" a="1"/>
  <c r="Z18" i="3" s="1"/>
  <c r="Z16" i="3" a="1"/>
  <c r="Z16" i="3" s="1"/>
  <c r="Z15" i="3" a="1"/>
  <c r="Z15" i="3" s="1"/>
  <c r="Z21" i="3" a="1"/>
  <c r="Z21" i="3" s="1"/>
  <c r="Z14" i="3" a="1"/>
  <c r="Z14" i="3" s="1"/>
  <c r="Z20" i="3" a="1"/>
  <c r="Z20" i="3" s="1"/>
  <c r="Z13" i="3" a="1"/>
  <c r="Z13" i="3" s="1"/>
  <c r="Z12" i="3" a="1"/>
  <c r="Z12" i="3" s="1"/>
  <c r="Z11" i="3" a="1"/>
  <c r="Z11" i="3" s="1"/>
  <c r="G9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I38" i="6"/>
  <c r="I37" i="6"/>
  <c r="I36" i="6"/>
  <c r="I35" i="6"/>
  <c r="I34" i="6"/>
  <c r="I33" i="6"/>
  <c r="I32" i="6"/>
  <c r="I31" i="6"/>
  <c r="I30" i="6"/>
  <c r="I29" i="6"/>
  <c r="I28" i="6"/>
  <c r="I27" i="6"/>
  <c r="I17" i="9"/>
  <c r="I16" i="9"/>
  <c r="I15" i="9"/>
  <c r="M6" i="4" a="1"/>
  <c r="M6" i="4" s="1"/>
  <c r="N6" i="4" s="1"/>
  <c r="I26" i="6"/>
  <c r="N42" i="3"/>
  <c r="N43" i="3"/>
  <c r="N44" i="3"/>
  <c r="N45" i="3"/>
  <c r="N46" i="3"/>
  <c r="N47" i="3"/>
  <c r="N48" i="3"/>
  <c r="N49" i="3"/>
  <c r="N50" i="3"/>
  <c r="N51" i="3"/>
  <c r="N52" i="3"/>
  <c r="N53" i="3"/>
  <c r="M42" i="3"/>
  <c r="M43" i="3"/>
  <c r="M44" i="3"/>
  <c r="M45" i="3"/>
  <c r="M46" i="3"/>
  <c r="M47" i="3"/>
  <c r="M48" i="3"/>
  <c r="M49" i="3"/>
  <c r="M50" i="3"/>
  <c r="M51" i="3"/>
  <c r="M52" i="3"/>
  <c r="M53" i="3"/>
  <c r="L42" i="3"/>
  <c r="L43" i="3"/>
  <c r="L44" i="3"/>
  <c r="L45" i="3"/>
  <c r="L46" i="3"/>
  <c r="L47" i="3"/>
  <c r="L48" i="3"/>
  <c r="L49" i="3"/>
  <c r="L50" i="3"/>
  <c r="L51" i="3"/>
  <c r="L52" i="3"/>
  <c r="L53" i="3"/>
  <c r="O38" i="3"/>
  <c r="O8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N36" i="3"/>
  <c r="J35" i="3"/>
  <c r="K42" i="3"/>
  <c r="K43" i="3"/>
  <c r="K44" i="3"/>
  <c r="K45" i="3"/>
  <c r="K46" i="3"/>
  <c r="K47" i="3"/>
  <c r="K48" i="3"/>
  <c r="K49" i="3"/>
  <c r="K50" i="3"/>
  <c r="K51" i="3"/>
  <c r="K52" i="3"/>
  <c r="K53" i="3"/>
  <c r="B14" i="3"/>
  <c r="B13" i="3"/>
  <c r="B12" i="3"/>
  <c r="B8" i="3"/>
  <c r="B6" i="3"/>
  <c r="B5" i="3"/>
  <c r="B4" i="3"/>
  <c r="B3" i="3"/>
  <c r="N3" i="3"/>
  <c r="N4" i="3"/>
  <c r="N5" i="3"/>
  <c r="K6" i="3"/>
  <c r="K3" i="3"/>
  <c r="O35" i="3" l="1"/>
  <c r="M5" i="4" a="1"/>
  <c r="M5" i="4" s="1"/>
  <c r="N5" i="4" s="1"/>
  <c r="I25" i="6"/>
  <c r="I24" i="6"/>
  <c r="I23" i="6"/>
  <c r="I22" i="6"/>
  <c r="I21" i="6"/>
  <c r="I20" i="6"/>
  <c r="I19" i="6"/>
  <c r="I18" i="6"/>
  <c r="I17" i="6"/>
  <c r="I16" i="6"/>
  <c r="I14" i="9"/>
  <c r="I13" i="9"/>
  <c r="I12" i="9"/>
  <c r="I11" i="9"/>
  <c r="I10" i="9"/>
  <c r="I15" i="6"/>
  <c r="I14" i="6"/>
  <c r="I13" i="6"/>
  <c r="I12" i="6"/>
  <c r="I11" i="6"/>
  <c r="I10" i="6"/>
  <c r="I9" i="6"/>
  <c r="I8" i="6"/>
  <c r="I7" i="6"/>
  <c r="I6" i="6"/>
  <c r="I5" i="6"/>
  <c r="I4" i="6"/>
  <c r="I9" i="9"/>
  <c r="I8" i="9"/>
  <c r="O36" i="3" l="1"/>
  <c r="I7" i="9"/>
  <c r="I6" i="9"/>
  <c r="I5" i="9"/>
  <c r="I4" i="9"/>
  <c r="N4" i="4"/>
  <c r="A4" i="11"/>
  <c r="A5" i="11" s="1"/>
  <c r="B1" i="11" l="1"/>
  <c r="H18" i="3" l="1"/>
  <c r="O42" i="3" s="1"/>
  <c r="M39" i="3"/>
  <c r="O37" i="3" s="1"/>
  <c r="O39" i="3" s="1"/>
  <c r="H6" i="3" s="1"/>
  <c r="O43" i="3"/>
  <c r="C1" i="11"/>
  <c r="N6" i="3" l="1"/>
  <c r="O44" i="3"/>
  <c r="D1" i="11"/>
  <c r="O45" i="3" l="1"/>
  <c r="E1" i="11"/>
  <c r="O46" i="3" l="1"/>
  <c r="F1" i="11"/>
  <c r="O47" i="3" l="1"/>
  <c r="G1" i="11"/>
  <c r="O48" i="3" l="1"/>
  <c r="H1" i="11"/>
  <c r="O49" i="3" l="1"/>
  <c r="B2" i="11"/>
  <c r="O50" i="3" l="1"/>
  <c r="C2" i="11"/>
  <c r="O51" i="3" l="1"/>
  <c r="D2" i="11"/>
  <c r="O52" i="3" l="1"/>
  <c r="E2" i="11"/>
  <c r="O53" i="3" l="1"/>
  <c r="F2" i="11"/>
  <c r="G2" i="11" l="1"/>
  <c r="H2" i="11" l="1"/>
  <c r="B3" i="11" l="1"/>
  <c r="C3" i="11" l="1"/>
  <c r="D3" i="11" l="1"/>
  <c r="E3" i="11" l="1"/>
  <c r="F3" i="11" l="1"/>
  <c r="G3" i="11" l="1"/>
  <c r="H3" i="11" l="1"/>
  <c r="M1" i="4" a="1"/>
  <c r="M1" i="4" s="1"/>
  <c r="N1" i="4" s="1"/>
  <c r="N3" i="9"/>
  <c r="M3" i="6"/>
  <c r="B4" i="11" l="1"/>
  <c r="C4" i="11" l="1"/>
  <c r="D4" i="11" l="1"/>
  <c r="E4" i="11" l="1"/>
  <c r="F4" i="11" l="1"/>
  <c r="G4" i="11" l="1"/>
  <c r="H4" i="11" l="1"/>
  <c r="B5" i="11" l="1"/>
  <c r="C5" i="11" l="1"/>
  <c r="D5" i="11" l="1"/>
  <c r="E5" i="11" l="1"/>
  <c r="F5" i="11" l="1"/>
  <c r="G5" i="11" l="1"/>
  <c r="H5" i="11" l="1"/>
  <c r="B6" i="11" s="1"/>
  <c r="C6" i="11" s="1"/>
  <c r="D6" i="11" s="1"/>
  <c r="E6" i="11" s="1"/>
  <c r="F6" i="11" s="1"/>
  <c r="G6" i="11" s="1"/>
  <c r="H6" i="11" s="1"/>
  <c r="A6" i="11" l="1"/>
  <c r="A20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<sst xmlns="http://schemas.openxmlformats.org/spreadsheetml/2006/main" count="540" uniqueCount="246">
  <si>
    <t>Customer</t>
  </si>
  <si>
    <t>INVOICE</t>
  </si>
  <si>
    <t>Fred Fredders</t>
  </si>
  <si>
    <t>Item Name</t>
  </si>
  <si>
    <t>Item Description</t>
  </si>
  <si>
    <t>Item  ID</t>
  </si>
  <si>
    <t>CUSTOMERS</t>
  </si>
  <si>
    <t>Cust ID</t>
  </si>
  <si>
    <t>Cust. Name</t>
  </si>
  <si>
    <t>Address</t>
  </si>
  <si>
    <t>City</t>
  </si>
  <si>
    <t>State</t>
  </si>
  <si>
    <t>ZIP</t>
  </si>
  <si>
    <t>Phone</t>
  </si>
  <si>
    <t>Email</t>
  </si>
  <si>
    <t>Betty White</t>
  </si>
  <si>
    <t>Mobile</t>
  </si>
  <si>
    <t>Alabama</t>
  </si>
  <si>
    <t>Dolores Richman</t>
  </si>
  <si>
    <t>Racine</t>
  </si>
  <si>
    <t>Wisconsin</t>
  </si>
  <si>
    <t>Jackie Tubman</t>
  </si>
  <si>
    <t>Anytown</t>
  </si>
  <si>
    <t>Louisiana</t>
  </si>
  <si>
    <t>John James</t>
  </si>
  <si>
    <t>Sioux City</t>
  </si>
  <si>
    <t>WA</t>
  </si>
  <si>
    <t>Lisia Perkins</t>
  </si>
  <si>
    <t>Grand Island</t>
  </si>
  <si>
    <t>Nebraska</t>
  </si>
  <si>
    <t>Mary Badger</t>
  </si>
  <si>
    <t>Boise</t>
  </si>
  <si>
    <t>ID</t>
  </si>
  <si>
    <t>Nancy Smith</t>
  </si>
  <si>
    <t>Boston</t>
  </si>
  <si>
    <t>Massachusetts</t>
  </si>
  <si>
    <t>Sandy Beach</t>
  </si>
  <si>
    <t>Kenosha</t>
  </si>
  <si>
    <t>WI</t>
  </si>
  <si>
    <t>Frank Costanza</t>
  </si>
  <si>
    <t>Los Angeles</t>
  </si>
  <si>
    <t>CA</t>
  </si>
  <si>
    <t>John J. James</t>
  </si>
  <si>
    <t>LA</t>
  </si>
  <si>
    <t>Ted Stevens</t>
  </si>
  <si>
    <t>Proj. Name</t>
  </si>
  <si>
    <t>Cust. ID</t>
  </si>
  <si>
    <t>Total</t>
  </si>
  <si>
    <t>Total Paid</t>
  </si>
  <si>
    <t>Invoice Total</t>
  </si>
  <si>
    <t>Due Date</t>
  </si>
  <si>
    <t>Customer:</t>
  </si>
  <si>
    <t>Inv. Row</t>
  </si>
  <si>
    <t>Row</t>
  </si>
  <si>
    <t>INVOICE ITEMS</t>
  </si>
  <si>
    <t>Inv. ID</t>
  </si>
  <si>
    <t>Inv. Date</t>
  </si>
  <si>
    <t>Search Invoice</t>
  </si>
  <si>
    <t>INVOICE LIST</t>
  </si>
  <si>
    <t>B5</t>
  </si>
  <si>
    <t>E5</t>
  </si>
  <si>
    <t>E4</t>
  </si>
  <si>
    <t>E6</t>
  </si>
  <si>
    <t>CRITERIA</t>
  </si>
  <si>
    <t>RESULTS</t>
  </si>
  <si>
    <t>H4</t>
  </si>
  <si>
    <t>H7</t>
  </si>
  <si>
    <t>Fredders Fred</t>
  </si>
  <si>
    <t>Invoice Load</t>
  </si>
  <si>
    <t>Invoice #:</t>
  </si>
  <si>
    <t>Invoice Date:</t>
  </si>
  <si>
    <t>Project:</t>
  </si>
  <si>
    <t>Yes</t>
  </si>
  <si>
    <t>Invoice Date</t>
  </si>
  <si>
    <t>Sched. Pmnt Amnt</t>
  </si>
  <si>
    <t>Balance</t>
  </si>
  <si>
    <t>PAYMENT SCHEDULE</t>
  </si>
  <si>
    <t>Amount</t>
  </si>
  <si>
    <t>Frequency</t>
  </si>
  <si>
    <t>Daily</t>
  </si>
  <si>
    <t>Weekly</t>
  </si>
  <si>
    <t>Monthly</t>
  </si>
  <si>
    <t>Bi-Weekly</t>
  </si>
  <si>
    <t>Semi-Monthly</t>
  </si>
  <si>
    <t>Annually</t>
  </si>
  <si>
    <t>FREQUENCIES</t>
  </si>
  <si>
    <t>Charge Tax</t>
  </si>
  <si>
    <t>Tax Rate</t>
  </si>
  <si>
    <t>Thanks so much for your business</t>
  </si>
  <si>
    <t>NEW INVOICE DEFAULTS</t>
  </si>
  <si>
    <t># of Payments</t>
  </si>
  <si>
    <t>SALES TAX DEFAULTS</t>
  </si>
  <si>
    <t>CUSTOMER MESSAGE</t>
  </si>
  <si>
    <t>ADMIN &amp; SETTINGS</t>
  </si>
  <si>
    <t>Start On</t>
  </si>
  <si>
    <t># Of Payments</t>
  </si>
  <si>
    <t>Paid On</t>
  </si>
  <si>
    <t>Paid Date</t>
  </si>
  <si>
    <t>Scheduled Payment Amount</t>
  </si>
  <si>
    <t>Inv. Type</t>
  </si>
  <si>
    <t>INVOICE TYPES</t>
  </si>
  <si>
    <t>Maintenance</t>
  </si>
  <si>
    <t>New Build</t>
  </si>
  <si>
    <t>Remodel</t>
  </si>
  <si>
    <t>Replacement</t>
  </si>
  <si>
    <t>Location</t>
  </si>
  <si>
    <t>Location:</t>
  </si>
  <si>
    <t>Pmnt #</t>
  </si>
  <si>
    <t>Item Date</t>
  </si>
  <si>
    <t>Item/Part</t>
  </si>
  <si>
    <t>Qty</t>
  </si>
  <si>
    <t>ITEMS &amp; PARTS</t>
  </si>
  <si>
    <t>Pay Date</t>
  </si>
  <si>
    <t>Subtotal</t>
  </si>
  <si>
    <t>Balance Due</t>
  </si>
  <si>
    <t>Pmnt. ID</t>
  </si>
  <si>
    <t>Actual Pmnt. Amnt.</t>
  </si>
  <si>
    <t>INVOICE PAYMENTS DATABASE</t>
  </si>
  <si>
    <t>Invoice #</t>
  </si>
  <si>
    <t>Sel. Cust ID</t>
  </si>
  <si>
    <t>Sel. Pmnt ID</t>
  </si>
  <si>
    <t>Next Pmnt ID</t>
  </si>
  <si>
    <t>Concrete</t>
  </si>
  <si>
    <t>Mixture of cement, water, and aggregate</t>
  </si>
  <si>
    <t>Bricks</t>
  </si>
  <si>
    <t>Rectangular blocks used in construction</t>
  </si>
  <si>
    <t>Lumber</t>
  </si>
  <si>
    <t>Wood used for framing and structural support</t>
  </si>
  <si>
    <t>Steel</t>
  </si>
  <si>
    <t>Alloy of iron and carbon used for structural support</t>
  </si>
  <si>
    <t>Drywall</t>
  </si>
  <si>
    <t>Panels made of gypsum used for interior walls</t>
  </si>
  <si>
    <t>Roofing shingles</t>
  </si>
  <si>
    <t>Overlapping tiles used to cover roof</t>
  </si>
  <si>
    <t>Insulation</t>
  </si>
  <si>
    <t>Material used to reduce heat transfer</t>
  </si>
  <si>
    <t>Plywood</t>
  </si>
  <si>
    <t>Thin layers of wood glued together</t>
  </si>
  <si>
    <t>PVC pipes</t>
  </si>
  <si>
    <t>Plastic pipes used for plumbing</t>
  </si>
  <si>
    <t>Copper pipes</t>
  </si>
  <si>
    <t>Metal pipes used for plumbing</t>
  </si>
  <si>
    <t>Asphalt</t>
  </si>
  <si>
    <t>Mixture of bitumen and aggregate used for paving</t>
  </si>
  <si>
    <t>Ceramic tiles</t>
  </si>
  <si>
    <t>Hard, durable tiles used for flooring and walls</t>
  </si>
  <si>
    <t>Glass</t>
  </si>
  <si>
    <t>Transparent material used for windows</t>
  </si>
  <si>
    <t>Paint</t>
  </si>
  <si>
    <t>Liquid used to add color and protection to surfaces</t>
  </si>
  <si>
    <t>Gravel</t>
  </si>
  <si>
    <t>Small stones used for landscaping and drainage</t>
  </si>
  <si>
    <t>Sand</t>
  </si>
  <si>
    <t>Fine granular material used for concrete and masonry</t>
  </si>
  <si>
    <t>Rebar</t>
  </si>
  <si>
    <t>Steel bars used to reinforce concrete</t>
  </si>
  <si>
    <t>Siding</t>
  </si>
  <si>
    <t>Material used to cover exterior walls</t>
  </si>
  <si>
    <t>Cement board</t>
  </si>
  <si>
    <t>Panels made of cement used for tiling and siding</t>
  </si>
  <si>
    <t>Wood screws</t>
  </si>
  <si>
    <t>Screws used for fastening wood</t>
  </si>
  <si>
    <t>H3</t>
  </si>
  <si>
    <t>E3</t>
  </si>
  <si>
    <t>Invoice Type</t>
  </si>
  <si>
    <t>Project Name</t>
  </si>
  <si>
    <t>Use Pmnts</t>
  </si>
  <si>
    <t>F7</t>
  </si>
  <si>
    <t>E8</t>
  </si>
  <si>
    <t># Of Pmnts</t>
  </si>
  <si>
    <t>H8</t>
  </si>
  <si>
    <t>Inv. Total</t>
  </si>
  <si>
    <t>Next Pmnt #</t>
  </si>
  <si>
    <t>Inv. #</t>
  </si>
  <si>
    <t>Search Inv. DB Row</t>
  </si>
  <si>
    <t>Use Progresss Payments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</si>
  <si>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</si>
  <si>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</si>
  <si>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</si>
  <si>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</si>
  <si>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</si>
  <si>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</si>
  <si>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</si>
  <si>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</si>
  <si>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</si>
  <si>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</si>
  <si>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</si>
  <si>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</si>
  <si>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B2</t>
  </si>
  <si>
    <t>B12</t>
  </si>
  <si>
    <t>H13</t>
  </si>
  <si>
    <t>E13</t>
  </si>
  <si>
    <t>H14</t>
  </si>
  <si>
    <t>E14</t>
  </si>
  <si>
    <t>Tax Name</t>
  </si>
  <si>
    <t>GST</t>
  </si>
  <si>
    <t>Bi-Monthly</t>
  </si>
  <si>
    <t>West Site</t>
  </si>
  <si>
    <t>Jackies Bathroom Remodel</t>
  </si>
  <si>
    <t>West Side</t>
  </si>
  <si>
    <t>xxxx Main Street</t>
  </si>
  <si>
    <t>xxx xxx-xxxx</t>
  </si>
  <si>
    <t>xxxxx@gmail.com</t>
  </si>
  <si>
    <t>INVOICE WITH INSTALLMENT PAYMENTS</t>
  </si>
  <si>
    <t>Use Installment Payments</t>
  </si>
  <si>
    <t>Inv. Balance</t>
  </si>
  <si>
    <t>Actual Payment Amount</t>
  </si>
  <si>
    <t>INSTALLMENT PAYMENT SCHEDULE</t>
  </si>
  <si>
    <t>Pmnt Amnt.</t>
  </si>
  <si>
    <t>Paid Amnt.</t>
  </si>
  <si>
    <t>Pmnt. #</t>
  </si>
  <si>
    <t>Sched. Pmnt. Amnt</t>
  </si>
  <si>
    <t>Balance Due:</t>
  </si>
  <si>
    <t>Inv. DB Row</t>
  </si>
  <si>
    <t>Next inv. #</t>
  </si>
  <si>
    <t>Sel. Cust DB Row</t>
  </si>
  <si>
    <t>Pay Sched Field</t>
  </si>
  <si>
    <t>Pmnt DB Row</t>
  </si>
  <si>
    <t xml:space="preserve">Create Pay Sched. </t>
  </si>
  <si>
    <t>Total Pmnts.</t>
  </si>
  <si>
    <t>Interior</t>
  </si>
  <si>
    <t>Washing Carpets</t>
  </si>
  <si>
    <t>UPDATES</t>
  </si>
  <si>
    <t>INTEREST DEFAULTS</t>
  </si>
  <si>
    <t>Charge Int.</t>
  </si>
  <si>
    <t>Int. Name</t>
  </si>
  <si>
    <t>Int. Rate</t>
  </si>
  <si>
    <t>Interest Option Added - Mbobo</t>
  </si>
  <si>
    <t>INTEREST</t>
  </si>
  <si>
    <t>Interest</t>
  </si>
  <si>
    <t>Total Interest</t>
  </si>
  <si>
    <t>Sioux City, WA, 95515</t>
  </si>
  <si>
    <t>From</t>
  </si>
  <si>
    <t>To</t>
  </si>
  <si>
    <t>Total Period Sales</t>
  </si>
  <si>
    <t>Total Period Payments</t>
  </si>
  <si>
    <t>Total Outstanding Pmnts</t>
  </si>
  <si>
    <t>TOTAL PERIOD AMOUNTS</t>
  </si>
  <si>
    <t>PREVIOUS 12 MONTH SALES</t>
  </si>
  <si>
    <t>Sales</t>
  </si>
  <si>
    <t>Payments</t>
  </si>
  <si>
    <t>Month</t>
  </si>
  <si>
    <t>Copy Down Amount - Randy</t>
  </si>
  <si>
    <t xml:space="preserve">Mini-Dashboard Graphs - @big1975E </t>
  </si>
  <si>
    <t>Annual Interest On Balance</t>
  </si>
  <si>
    <t>Missing/Underpayment Cond. Format- Johan Kritzinger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</si>
</sst>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[&lt;=9999999]###\-####;\(###\)\ ###\-####"/>
    <numFmt numFmtId="165" formatCode=";;"/>
    <numFmt numFmtId="166" formatCode="&quot;$&quot;#,##0.00"/>
    <numFmt numFmtId="167" formatCode="[$-F800]dddd\,\ mmmm\ dd\,\ yyyy"/>
    <numFmt numFmtId="168" formatCode="d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33"/>
      <color theme="6" tint="-0.499984740745262"/>
      <name val="ADLaM Display"/>
    </font>
    <font>
      <b/>
      <i/>
      <sz val="22"/>
      <color theme="6" tint="-0.49998474074526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28"/>
      <color theme="6" tint="-0.499984740745262"/>
      <name val="ADLaM Display"/>
    </font>
    <font>
      <u/>
      <sz val="11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5" tint="0.40000610370189521"/>
        </stop>
        <stop position="1">
          <color theme="5" tint="0.59999389629810485"/>
        </stop>
      </gradientFill>
    </fill>
    <fill>
      <gradientFill degree="90">
        <stop position="0">
          <color theme="5" tint="0.59999389629810485"/>
        </stop>
        <stop position="1">
          <color theme="5" tint="0.80001220740379042"/>
        </stop>
      </gradient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0F8C5"/>
        <bgColor indexed="64"/>
      </patternFill>
    </fill>
    <fill>
      <gradientFill degree="90">
        <stop position="0">
          <color rgb="FFC9F39B"/>
        </stop>
        <stop position="1">
          <color rgb="FFE0F8C5"/>
        </stop>
      </gradientFill>
    </fill>
    <fill>
      <patternFill patternType="solid">
        <fgColor rgb="FFF3FCE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thin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hair">
        <color auto="1"/>
      </bottom>
      <diagonal/>
    </border>
    <border>
      <left/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6" tint="-0.499984740745262"/>
      </left>
      <right style="medium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 style="medium">
        <color theme="6" tint="-0.499984740745262"/>
      </right>
      <top style="hair">
        <color theme="6" tint="-0.499984740745262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44" fontId="0" fillId="0" borderId="0" xfId="1" applyFont="1"/>
    <xf numFmtId="0" fontId="2" fillId="4" borderId="1" xfId="0" applyFont="1" applyFill="1" applyBorder="1" applyAlignment="1">
      <alignment horizontal="center"/>
    </xf>
    <xf numFmtId="164" fontId="0" fillId="0" borderId="0" xfId="0" applyNumberFormat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14" fontId="0" fillId="0" borderId="0" xfId="0" applyNumberFormat="1"/>
    <xf numFmtId="7" fontId="0" fillId="0" borderId="0" xfId="0" applyNumberFormat="1"/>
    <xf numFmtId="0" fontId="0" fillId="5" borderId="1" xfId="0" applyFill="1" applyBorder="1" applyAlignment="1">
      <alignment horizontal="center"/>
    </xf>
    <xf numFmtId="0" fontId="3" fillId="3" borderId="0" xfId="0" applyFont="1" applyFill="1" applyAlignment="1">
      <alignment vertical="center"/>
    </xf>
    <xf numFmtId="7" fontId="0" fillId="0" borderId="0" xfId="0" applyNumberFormat="1" applyAlignment="1">
      <alignment horizontal="center"/>
    </xf>
    <xf numFmtId="7" fontId="0" fillId="0" borderId="0" xfId="1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9" borderId="7" xfId="0" applyFont="1" applyFill="1" applyBorder="1"/>
    <xf numFmtId="0" fontId="0" fillId="6" borderId="10" xfId="0" applyFill="1" applyBorder="1"/>
    <xf numFmtId="0" fontId="0" fillId="10" borderId="11" xfId="0" applyFill="1" applyBorder="1"/>
    <xf numFmtId="0" fontId="0" fillId="6" borderId="11" xfId="0" applyFill="1" applyBorder="1"/>
    <xf numFmtId="0" fontId="0" fillId="6" borderId="12" xfId="0" applyFill="1" applyBorder="1"/>
    <xf numFmtId="0" fontId="0" fillId="8" borderId="15" xfId="0" applyFill="1" applyBorder="1"/>
    <xf numFmtId="0" fontId="0" fillId="6" borderId="16" xfId="0" applyFill="1" applyBorder="1"/>
    <xf numFmtId="0" fontId="0" fillId="8" borderId="17" xfId="0" applyFill="1" applyBorder="1"/>
    <xf numFmtId="0" fontId="0" fillId="6" borderId="14" xfId="0" applyFill="1" applyBorder="1" applyAlignment="1">
      <alignment horizontal="left"/>
    </xf>
    <xf numFmtId="0" fontId="0" fillId="6" borderId="16" xfId="0" applyFill="1" applyBorder="1" applyAlignment="1">
      <alignment horizontal="left"/>
    </xf>
    <xf numFmtId="0" fontId="0" fillId="6" borderId="18" xfId="0" applyFill="1" applyBorder="1" applyAlignment="1">
      <alignment horizontal="left"/>
    </xf>
    <xf numFmtId="0" fontId="2" fillId="10" borderId="1" xfId="0" applyFont="1" applyFill="1" applyBorder="1" applyAlignment="1">
      <alignment horizontal="center"/>
    </xf>
    <xf numFmtId="14" fontId="0" fillId="8" borderId="19" xfId="0" applyNumberFormat="1" applyFill="1" applyBorder="1" applyAlignment="1">
      <alignment horizontal="right"/>
    </xf>
    <xf numFmtId="167" fontId="0" fillId="6" borderId="21" xfId="0" applyNumberFormat="1" applyFill="1" applyBorder="1" applyAlignment="1">
      <alignment horizontal="left"/>
    </xf>
    <xf numFmtId="167" fontId="0" fillId="6" borderId="22" xfId="0" applyNumberFormat="1" applyFill="1" applyBorder="1" applyAlignment="1">
      <alignment horizontal="left"/>
    </xf>
    <xf numFmtId="0" fontId="0" fillId="7" borderId="1" xfId="0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0" fillId="11" borderId="1" xfId="0" applyFill="1" applyBorder="1"/>
    <xf numFmtId="0" fontId="0" fillId="11" borderId="1" xfId="0" applyFill="1" applyBorder="1" applyAlignment="1">
      <alignment horizontal="right"/>
    </xf>
    <xf numFmtId="0" fontId="0" fillId="11" borderId="1" xfId="0" applyFill="1" applyBorder="1" applyAlignment="1">
      <alignment horizontal="left"/>
    </xf>
    <xf numFmtId="6" fontId="0" fillId="0" borderId="0" xfId="0" applyNumberFormat="1"/>
    <xf numFmtId="0" fontId="2" fillId="3" borderId="6" xfId="0" applyFont="1" applyFill="1" applyBorder="1"/>
    <xf numFmtId="0" fontId="0" fillId="12" borderId="1" xfId="0" applyFill="1" applyBorder="1" applyAlignment="1">
      <alignment horizontal="center"/>
    </xf>
    <xf numFmtId="166" fontId="0" fillId="6" borderId="21" xfId="0" applyNumberFormat="1" applyFill="1" applyBorder="1"/>
    <xf numFmtId="166" fontId="0" fillId="6" borderId="22" xfId="0" applyNumberFormat="1" applyFill="1" applyBorder="1"/>
    <xf numFmtId="166" fontId="0" fillId="6" borderId="21" xfId="0" applyNumberFormat="1" applyFill="1" applyBorder="1" applyAlignment="1">
      <alignment horizontal="center"/>
    </xf>
    <xf numFmtId="166" fontId="0" fillId="6" borderId="22" xfId="0" applyNumberFormat="1" applyFill="1" applyBorder="1" applyAlignment="1">
      <alignment horizontal="center"/>
    </xf>
    <xf numFmtId="14" fontId="0" fillId="6" borderId="21" xfId="0" applyNumberFormat="1" applyFill="1" applyBorder="1"/>
    <xf numFmtId="14" fontId="0" fillId="6" borderId="22" xfId="0" applyNumberFormat="1" applyFill="1" applyBorder="1"/>
    <xf numFmtId="0" fontId="0" fillId="13" borderId="1" xfId="0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8" borderId="13" xfId="0" applyFill="1" applyBorder="1" applyAlignment="1">
      <alignment horizontal="right"/>
    </xf>
    <xf numFmtId="0" fontId="0" fillId="8" borderId="15" xfId="0" applyFill="1" applyBorder="1" applyAlignment="1">
      <alignment horizontal="right"/>
    </xf>
    <xf numFmtId="0" fontId="0" fillId="8" borderId="17" xfId="0" applyFill="1" applyBorder="1" applyAlignment="1">
      <alignment horizontal="right"/>
    </xf>
    <xf numFmtId="168" fontId="0" fillId="0" borderId="0" xfId="0" applyNumberFormat="1"/>
    <xf numFmtId="14" fontId="0" fillId="6" borderId="20" xfId="0" applyNumberFormat="1" applyFill="1" applyBorder="1" applyAlignment="1">
      <alignment horizontal="left"/>
    </xf>
    <xf numFmtId="7" fontId="0" fillId="6" borderId="20" xfId="1" applyNumberFormat="1" applyFont="1" applyFill="1" applyBorder="1" applyAlignment="1">
      <alignment horizontal="left"/>
    </xf>
    <xf numFmtId="0" fontId="0" fillId="6" borderId="25" xfId="0" applyFill="1" applyBorder="1"/>
    <xf numFmtId="0" fontId="2" fillId="6" borderId="25" xfId="0" applyFont="1" applyFill="1" applyBorder="1"/>
    <xf numFmtId="44" fontId="0" fillId="6" borderId="25" xfId="1" applyFont="1" applyFill="1" applyBorder="1"/>
    <xf numFmtId="0" fontId="11" fillId="0" borderId="0" xfId="3"/>
    <xf numFmtId="165" fontId="0" fillId="0" borderId="0" xfId="0" applyNumberFormat="1"/>
    <xf numFmtId="166" fontId="0" fillId="0" borderId="0" xfId="0" applyNumberFormat="1" applyAlignment="1">
      <alignment horizontal="center"/>
    </xf>
    <xf numFmtId="14" fontId="9" fillId="0" borderId="0" xfId="0" applyNumberFormat="1" applyFont="1"/>
    <xf numFmtId="166" fontId="9" fillId="0" borderId="0" xfId="1" applyNumberFormat="1" applyFont="1" applyFill="1" applyBorder="1" applyAlignment="1">
      <alignment horizontal="center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7" fontId="9" fillId="0" borderId="0" xfId="0" applyNumberFormat="1" applyFont="1"/>
    <xf numFmtId="0" fontId="9" fillId="0" borderId="0" xfId="0" applyFont="1"/>
    <xf numFmtId="0" fontId="0" fillId="2" borderId="0" xfId="0" applyFill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6" borderId="0" xfId="0" applyFill="1"/>
    <xf numFmtId="14" fontId="0" fillId="6" borderId="0" xfId="0" applyNumberFormat="1" applyFill="1" applyAlignment="1">
      <alignment horizontal="left"/>
    </xf>
    <xf numFmtId="0" fontId="0" fillId="8" borderId="19" xfId="0" applyFill="1" applyBorder="1" applyAlignment="1">
      <alignment horizontal="right"/>
    </xf>
    <xf numFmtId="0" fontId="0" fillId="6" borderId="20" xfId="0" applyFill="1" applyBorder="1" applyAlignment="1">
      <alignment horizontal="left"/>
    </xf>
    <xf numFmtId="0" fontId="0" fillId="6" borderId="20" xfId="0" applyFill="1" applyBorder="1"/>
    <xf numFmtId="166" fontId="0" fillId="8" borderId="19" xfId="0" applyNumberFormat="1" applyFill="1" applyBorder="1" applyAlignment="1">
      <alignment horizontal="right"/>
    </xf>
    <xf numFmtId="166" fontId="0" fillId="8" borderId="20" xfId="0" applyNumberFormat="1" applyFill="1" applyBorder="1" applyAlignment="1">
      <alignment horizontal="left"/>
    </xf>
    <xf numFmtId="166" fontId="0" fillId="8" borderId="20" xfId="1" applyNumberFormat="1" applyFont="1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0" fillId="6" borderId="0" xfId="0" applyFill="1" applyAlignment="1">
      <alignment horizontal="right"/>
    </xf>
    <xf numFmtId="0" fontId="2" fillId="6" borderId="0" xfId="0" applyFont="1" applyFill="1" applyAlignment="1">
      <alignment horizontal="right"/>
    </xf>
    <xf numFmtId="166" fontId="2" fillId="6" borderId="0" xfId="0" applyNumberFormat="1" applyFont="1" applyFill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right"/>
    </xf>
    <xf numFmtId="0" fontId="0" fillId="14" borderId="1" xfId="0" applyFill="1" applyBorder="1" applyAlignment="1">
      <alignment horizontal="left"/>
    </xf>
    <xf numFmtId="0" fontId="0" fillId="8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left" vertical="center"/>
    </xf>
    <xf numFmtId="0" fontId="0" fillId="6" borderId="32" xfId="0" applyFill="1" applyBorder="1" applyAlignment="1">
      <alignment horizontal="center"/>
    </xf>
    <xf numFmtId="0" fontId="0" fillId="6" borderId="33" xfId="0" applyFill="1" applyBorder="1"/>
    <xf numFmtId="0" fontId="0" fillId="6" borderId="33" xfId="0" applyFill="1" applyBorder="1" applyAlignment="1">
      <alignment horizontal="center"/>
    </xf>
    <xf numFmtId="0" fontId="0" fillId="6" borderId="24" xfId="0" applyFill="1" applyBorder="1" applyAlignment="1">
      <alignment horizontal="right"/>
    </xf>
    <xf numFmtId="0" fontId="0" fillId="6" borderId="24" xfId="0" applyFill="1" applyBorder="1"/>
    <xf numFmtId="0" fontId="4" fillId="10" borderId="36" xfId="0" applyFont="1" applyFill="1" applyBorder="1" applyAlignment="1">
      <alignment horizontal="center"/>
    </xf>
    <xf numFmtId="0" fontId="4" fillId="10" borderId="37" xfId="0" applyFont="1" applyFill="1" applyBorder="1" applyAlignment="1">
      <alignment horizontal="center"/>
    </xf>
    <xf numFmtId="14" fontId="0" fillId="6" borderId="24" xfId="0" applyNumberFormat="1" applyFill="1" applyBorder="1"/>
    <xf numFmtId="0" fontId="2" fillId="10" borderId="36" xfId="0" applyFont="1" applyFill="1" applyBorder="1" applyAlignment="1">
      <alignment horizontal="center"/>
    </xf>
    <xf numFmtId="0" fontId="2" fillId="10" borderId="37" xfId="0" applyFont="1" applyFill="1" applyBorder="1" applyAlignment="1">
      <alignment horizontal="center"/>
    </xf>
    <xf numFmtId="10" fontId="0" fillId="6" borderId="18" xfId="2" applyNumberFormat="1" applyFont="1" applyFill="1" applyBorder="1" applyAlignment="1">
      <alignment horizontal="left"/>
    </xf>
    <xf numFmtId="44" fontId="0" fillId="6" borderId="41" xfId="1" applyFont="1" applyFill="1" applyBorder="1"/>
    <xf numFmtId="166" fontId="2" fillId="6" borderId="41" xfId="1" applyNumberFormat="1" applyFont="1" applyFill="1" applyBorder="1"/>
    <xf numFmtId="7" fontId="0" fillId="6" borderId="32" xfId="0" applyNumberFormat="1" applyFill="1" applyBorder="1"/>
    <xf numFmtId="7" fontId="0" fillId="6" borderId="33" xfId="0" applyNumberFormat="1" applyFill="1" applyBorder="1"/>
    <xf numFmtId="0" fontId="0" fillId="6" borderId="42" xfId="0" applyFill="1" applyBorder="1"/>
    <xf numFmtId="8" fontId="0" fillId="0" borderId="0" xfId="0" applyNumberFormat="1"/>
    <xf numFmtId="8" fontId="2" fillId="0" borderId="0" xfId="0" applyNumberFormat="1" applyFont="1"/>
    <xf numFmtId="0" fontId="9" fillId="6" borderId="43" xfId="0" applyFont="1" applyFill="1" applyBorder="1" applyAlignment="1">
      <alignment horizontal="center"/>
    </xf>
    <xf numFmtId="166" fontId="0" fillId="6" borderId="44" xfId="0" applyNumberFormat="1" applyFill="1" applyBorder="1"/>
    <xf numFmtId="0" fontId="0" fillId="6" borderId="45" xfId="0" applyFill="1" applyBorder="1" applyAlignment="1">
      <alignment horizontal="center"/>
    </xf>
    <xf numFmtId="166" fontId="0" fillId="6" borderId="46" xfId="0" applyNumberFormat="1" applyFill="1" applyBorder="1"/>
    <xf numFmtId="0" fontId="0" fillId="6" borderId="47" xfId="0" applyFill="1" applyBorder="1" applyAlignment="1">
      <alignment horizontal="center"/>
    </xf>
    <xf numFmtId="166" fontId="0" fillId="6" borderId="48" xfId="0" applyNumberFormat="1" applyFill="1" applyBorder="1" applyAlignment="1">
      <alignment horizontal="center"/>
    </xf>
    <xf numFmtId="167" fontId="0" fillId="6" borderId="48" xfId="0" applyNumberFormat="1" applyFill="1" applyBorder="1" applyAlignment="1">
      <alignment horizontal="left"/>
    </xf>
    <xf numFmtId="14" fontId="0" fillId="6" borderId="48" xfId="0" applyNumberFormat="1" applyFill="1" applyBorder="1"/>
    <xf numFmtId="166" fontId="0" fillId="6" borderId="48" xfId="0" applyNumberFormat="1" applyFill="1" applyBorder="1"/>
    <xf numFmtId="166" fontId="0" fillId="6" borderId="49" xfId="0" applyNumberFormat="1" applyFill="1" applyBorder="1"/>
    <xf numFmtId="44" fontId="0" fillId="6" borderId="51" xfId="1" applyFont="1" applyFill="1" applyBorder="1"/>
    <xf numFmtId="166" fontId="0" fillId="6" borderId="53" xfId="1" applyNumberFormat="1" applyFont="1" applyFill="1" applyBorder="1"/>
    <xf numFmtId="44" fontId="0" fillId="6" borderId="55" xfId="1" applyFont="1" applyFill="1" applyBorder="1"/>
    <xf numFmtId="0" fontId="2" fillId="9" borderId="7" xfId="0" applyFont="1" applyFill="1" applyBorder="1" applyAlignment="1">
      <alignment horizontal="center"/>
    </xf>
    <xf numFmtId="0" fontId="0" fillId="10" borderId="19" xfId="0" applyFill="1" applyBorder="1" applyAlignment="1">
      <alignment horizontal="right"/>
    </xf>
    <xf numFmtId="0" fontId="0" fillId="10" borderId="50" xfId="0" applyFill="1" applyBorder="1" applyAlignment="1">
      <alignment horizontal="right"/>
    </xf>
    <xf numFmtId="0" fontId="0" fillId="10" borderId="54" xfId="0" applyFill="1" applyBorder="1" applyAlignment="1">
      <alignment horizontal="right"/>
    </xf>
    <xf numFmtId="0" fontId="0" fillId="10" borderId="52" xfId="0" applyFill="1" applyBorder="1" applyAlignment="1">
      <alignment horizontal="right"/>
    </xf>
    <xf numFmtId="0" fontId="2" fillId="10" borderId="19" xfId="0" applyFont="1" applyFill="1" applyBorder="1" applyAlignment="1">
      <alignment horizontal="right"/>
    </xf>
    <xf numFmtId="0" fontId="0" fillId="6" borderId="58" xfId="0" applyFill="1" applyBorder="1" applyAlignment="1">
      <alignment horizontal="center"/>
    </xf>
    <xf numFmtId="8" fontId="0" fillId="2" borderId="0" xfId="0" applyNumberFormat="1" applyFill="1" applyAlignment="1">
      <alignment horizontal="right"/>
    </xf>
    <xf numFmtId="0" fontId="0" fillId="12" borderId="0" xfId="0" applyFill="1" applyAlignment="1">
      <alignment horizontal="right"/>
    </xf>
    <xf numFmtId="44" fontId="0" fillId="12" borderId="0" xfId="1" applyFont="1" applyFill="1" applyAlignment="1">
      <alignment horizontal="left"/>
    </xf>
    <xf numFmtId="44" fontId="5" fillId="6" borderId="59" xfId="1" applyFont="1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left" vertical="center"/>
    </xf>
    <xf numFmtId="0" fontId="0" fillId="10" borderId="1" xfId="0" applyFill="1" applyBorder="1"/>
    <xf numFmtId="166" fontId="0" fillId="10" borderId="1" xfId="0" applyNumberFormat="1" applyFill="1" applyBorder="1"/>
    <xf numFmtId="0" fontId="2" fillId="10" borderId="1" xfId="0" applyFont="1" applyFill="1" applyBorder="1"/>
    <xf numFmtId="17" fontId="0" fillId="10" borderId="1" xfId="0" applyNumberFormat="1" applyFill="1" applyBorder="1" applyAlignment="1">
      <alignment horizontal="center"/>
    </xf>
    <xf numFmtId="10" fontId="0" fillId="6" borderId="57" xfId="0" applyNumberForma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2" fillId="9" borderId="28" xfId="0" applyFont="1" applyFill="1" applyBorder="1" applyAlignment="1">
      <alignment horizontal="center"/>
    </xf>
    <xf numFmtId="0" fontId="2" fillId="9" borderId="29" xfId="0" applyFont="1" applyFill="1" applyBorder="1" applyAlignment="1">
      <alignment horizontal="center"/>
    </xf>
    <xf numFmtId="0" fontId="2" fillId="9" borderId="26" xfId="0" applyFont="1" applyFill="1" applyBorder="1" applyAlignment="1">
      <alignment horizontal="center"/>
    </xf>
    <xf numFmtId="0" fontId="2" fillId="9" borderId="27" xfId="0" applyFont="1" applyFill="1" applyBorder="1" applyAlignment="1">
      <alignment horizontal="center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0" fillId="10" borderId="1" xfId="0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2" fillId="10" borderId="36" xfId="0" applyFont="1" applyFill="1" applyBorder="1" applyAlignment="1">
      <alignment horizontal="center"/>
    </xf>
    <xf numFmtId="0" fontId="2" fillId="10" borderId="37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7" fillId="6" borderId="34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0" fillId="6" borderId="31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0" fillId="8" borderId="19" xfId="0" applyFill="1" applyBorder="1" applyAlignment="1">
      <alignment horizontal="right"/>
    </xf>
    <xf numFmtId="0" fontId="0" fillId="8" borderId="31" xfId="0" applyFill="1" applyBorder="1" applyAlignment="1">
      <alignment horizontal="right"/>
    </xf>
    <xf numFmtId="0" fontId="5" fillId="6" borderId="38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0" fillId="6" borderId="56" xfId="0" applyFill="1" applyBorder="1" applyAlignment="1">
      <alignment horizontal="left"/>
    </xf>
    <xf numFmtId="0" fontId="0" fillId="6" borderId="30" xfId="0" applyFill="1" applyBorder="1" applyAlignment="1">
      <alignment horizontal="left"/>
    </xf>
    <xf numFmtId="0" fontId="5" fillId="10" borderId="60" xfId="0" applyFont="1" applyFill="1" applyBorder="1" applyAlignment="1">
      <alignment horizontal="center" vertical="center" wrapText="1"/>
    </xf>
    <xf numFmtId="0" fontId="5" fillId="10" borderId="61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6" borderId="63" xfId="0" applyFill="1" applyBorder="1"/>
    <xf numFmtId="0" fontId="0" fillId="6" borderId="62" xfId="0" applyFill="1" applyBorder="1"/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16">
    <dxf>
      <font>
        <b/>
        <i val="0"/>
        <color rgb="FFFF0000"/>
      </font>
    </dxf>
    <dxf>
      <fill>
        <patternFill>
          <bgColor rgb="FFE2F0FA"/>
        </patternFill>
      </fill>
    </dxf>
    <dxf>
      <fill>
        <patternFill>
          <bgColor rgb="FFE2F0FA"/>
        </patternFill>
      </fill>
    </dxf>
    <dxf>
      <fill>
        <patternFill>
          <bgColor rgb="FFE2F0FA"/>
        </patternFill>
      </fill>
    </dxf>
    <dxf>
      <fill>
        <patternFill>
          <bgColor rgb="FFE2F0FA"/>
        </patternFill>
      </fill>
    </dxf>
    <dxf>
      <fill>
        <patternFill>
          <bgColor rgb="FFE2F0FA"/>
        </patternFill>
      </fill>
    </dxf>
    <dxf>
      <border>
        <left/>
        <top/>
        <bottom/>
        <vertical/>
        <horizontal/>
      </border>
    </dxf>
    <dxf>
      <numFmt numFmtId="169" formatCode=";;;"/>
      <fill>
        <patternFill>
          <bgColor theme="0"/>
        </patternFill>
      </fill>
      <border>
        <left/>
        <vertical/>
        <horizontal/>
      </border>
    </dxf>
    <dxf>
      <font>
        <color rgb="FFE0F8C5"/>
      </font>
      <numFmt numFmtId="169" formatCode=";;;"/>
      <fill>
        <gradientFill degree="90">
          <stop position="0">
            <color rgb="FFE0F8C5"/>
          </stop>
          <stop position="1">
            <color rgb="FFE0F8C5"/>
          </stop>
        </gradientFill>
      </fill>
    </dxf>
    <dxf>
      <numFmt numFmtId="169" formatCode=";;;"/>
      <fill>
        <gradientFill degree="90">
          <stop position="0">
            <color rgb="FFE0F8C5"/>
          </stop>
          <stop position="1">
            <color rgb="FFE0F8C5"/>
          </stop>
        </gradientFill>
      </fill>
    </dxf>
    <dxf>
      <numFmt numFmtId="165" formatCode=";;"/>
    </dxf>
    <dxf>
      <fill>
        <patternFill>
          <bgColor theme="0"/>
        </patternFill>
      </fill>
      <border>
        <vertical/>
        <horizontal/>
      </border>
    </dxf>
    <dxf>
      <fill>
        <gradientFill degree="90">
          <stop position="0">
            <color rgb="FFF3FCEA"/>
          </stop>
          <stop position="1">
            <color rgb="FFF3FCEA"/>
          </stop>
        </gradientFill>
      </fill>
      <border>
        <vertical/>
        <horizontal/>
      </border>
    </dxf>
    <dxf>
      <fill>
        <patternFill>
          <bgColor theme="0"/>
        </patternFill>
      </fill>
      <border>
        <left style="hair">
          <color theme="6" tint="-0.499984740745262"/>
        </left>
        <right style="hair">
          <color theme="6" tint="-0.499984740745262"/>
        </right>
        <bottom style="hair">
          <color theme="6" tint="-0.499984740745262"/>
        </bottom>
        <vertical/>
        <horizontal/>
      </border>
    </dxf>
    <dxf>
      <fill>
        <gradientFill degree="90">
          <stop position="0">
            <color rgb="FFF3FCEA"/>
          </stop>
          <stop position="1">
            <color rgb="FFF3FCEA"/>
          </stop>
        </gradientFill>
      </fill>
      <border>
        <left style="hair">
          <color theme="6" tint="-0.499984740745262"/>
        </left>
        <right style="hair">
          <color theme="6" tint="-0.499984740745262"/>
        </right>
        <bottom style="hair">
          <color theme="6" tint="-0.499984740745262"/>
        </bottom>
        <vertical/>
        <horizontal/>
      </border>
    </dxf>
    <dxf>
      <font>
        <b/>
        <i val="0"/>
        <color theme="0"/>
      </font>
      <fill>
        <gradientFill degree="90">
          <stop position="0">
            <color theme="6" tint="-0.25098422193060094"/>
          </stop>
          <stop position="1">
            <color theme="6" tint="-0.49803155613879818"/>
          </stop>
        </gradientFill>
      </fill>
    </dxf>
  </dxfs>
  <tableStyles count="0" defaultTableStyle="TableStyleMedium2" defaultPivotStyle="PivotStyleLight16"/>
  <colors>
    <mruColors>
      <color rgb="FFFFFFFF"/>
      <color rgb="FFF3FCEA"/>
      <color rgb="FFE0F8C5"/>
      <color rgb="FFC9F39B"/>
      <color rgb="FFFFFFCC"/>
      <color rgb="FFFFCCCC"/>
      <color rgb="FFEDF9FD"/>
      <color rgb="FF99FFCC"/>
      <color rgb="FFE2F0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accent3">
                    <a:lumMod val="50000"/>
                  </a:schemeClr>
                </a:solidFill>
              </a:rPr>
              <a:t>TOTAL PERIOD SALES VS</a:t>
            </a:r>
            <a:r>
              <a:rPr lang="en-US" sz="1400" b="1" baseline="0">
                <a:solidFill>
                  <a:schemeClr val="accent3">
                    <a:lumMod val="50000"/>
                  </a:schemeClr>
                </a:solidFill>
              </a:rPr>
              <a:t> PAYMENTS</a:t>
            </a:r>
            <a:endParaRPr lang="en-US" sz="1400" b="1">
              <a:solidFill>
                <a:schemeClr val="accent3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1593969358481352"/>
          <c:y val="3.4682080924855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41335530733078"/>
          <c:y val="0.30293892317514365"/>
          <c:w val="0.36918116340108648"/>
          <c:h val="0.55057075235537756"/>
        </c:manualLayout>
      </c:layout>
      <c:doughnutChart>
        <c:varyColors val="1"/>
        <c:ser>
          <c:idx val="0"/>
          <c:order val="0"/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3">
                  <a:shade val="6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C572-4280-B08E-223B5F11F9A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C572-4280-B08E-223B5F11F9A4}"/>
              </c:ext>
            </c:extLst>
          </c:dPt>
          <c:dPt>
            <c:idx val="2"/>
            <c:bubble3D val="0"/>
            <c:spPr>
              <a:solidFill>
                <a:schemeClr val="accent3">
                  <a:tint val="6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C572-4280-B08E-223B5F11F9A4}"/>
              </c:ext>
            </c:extLst>
          </c:dPt>
          <c:dLbls>
            <c:dLbl>
              <c:idx val="0"/>
              <c:layout>
                <c:manualLayout>
                  <c:x val="0.15416162823397067"/>
                  <c:y val="-0.1770908703979570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18082114735656"/>
                      <c:h val="0.263230900191530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572-4280-B08E-223B5F11F9A4}"/>
                </c:ext>
              </c:extLst>
            </c:dLbl>
            <c:dLbl>
              <c:idx val="1"/>
              <c:layout>
                <c:manualLayout>
                  <c:x val="0.37704510773362626"/>
                  <c:y val="8.41686768922669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91373734533185"/>
                      <c:h val="0.321566716322621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572-4280-B08E-223B5F11F9A4}"/>
                </c:ext>
              </c:extLst>
            </c:dLbl>
            <c:dLbl>
              <c:idx val="2"/>
              <c:layout>
                <c:manualLayout>
                  <c:x val="-0.20939363048368953"/>
                  <c:y val="-0.2108108108108108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223214285714284"/>
                      <c:h val="0.386918918918918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572-4280-B08E-223B5F11F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Invoice!$X$5:$X$7</c:f>
              <c:strCache>
                <c:ptCount val="3"/>
                <c:pt idx="0">
                  <c:v>Total Period Sales</c:v>
                </c:pt>
                <c:pt idx="1">
                  <c:v>Total Period Payments</c:v>
                </c:pt>
                <c:pt idx="2">
                  <c:v>Total Outstanding Pmnts</c:v>
                </c:pt>
              </c:strCache>
            </c:strRef>
          </c:cat>
          <c:val>
            <c:numRef>
              <c:f>Invoice!$Y$5:$Y$7</c:f>
              <c:numCache>
                <c:formatCode>"$"#,##0.00</c:formatCode>
                <c:ptCount val="3"/>
                <c:pt idx="0">
                  <c:v>30658.38</c:v>
                </c:pt>
                <c:pt idx="1">
                  <c:v>4931.46</c:v>
                </c:pt>
                <c:pt idx="2">
                  <c:v>19345.540000000008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2-4280-B08E-223B5F11F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1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Invoice!$X$9</c:f>
          <c:strCache>
            <c:ptCount val="1"/>
            <c:pt idx="0">
              <c:v>PREVIOUS 12 MONTH SALES</c:v>
            </c:pt>
          </c:strCache>
        </c:strRef>
      </c:tx>
      <c:layout>
        <c:manualLayout>
          <c:xMode val="edge"/>
          <c:yMode val="edge"/>
          <c:x val="0.19131997802600256"/>
          <c:y val="1.65289256198347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393847280717818"/>
          <c:y val="0.12502939198715862"/>
          <c:w val="0.69886160043947998"/>
          <c:h val="0.764231578490705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Invoice!$Y$10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Invoice!$X$11:$X$22</c:f>
              <c:numCache>
                <c:formatCode>mmm\-yy</c:formatCode>
                <c:ptCount val="12"/>
                <c:pt idx="0">
                  <c:v>45261</c:v>
                </c:pt>
                <c:pt idx="1">
                  <c:v>45231</c:v>
                </c:pt>
                <c:pt idx="2">
                  <c:v>45200</c:v>
                </c:pt>
                <c:pt idx="3">
                  <c:v>45170</c:v>
                </c:pt>
                <c:pt idx="4">
                  <c:v>45139</c:v>
                </c:pt>
                <c:pt idx="5">
                  <c:v>45108</c:v>
                </c:pt>
                <c:pt idx="6">
                  <c:v>45078</c:v>
                </c:pt>
                <c:pt idx="7">
                  <c:v>45047</c:v>
                </c:pt>
                <c:pt idx="8">
                  <c:v>45017</c:v>
                </c:pt>
                <c:pt idx="9">
                  <c:v>44986</c:v>
                </c:pt>
                <c:pt idx="10">
                  <c:v>44958</c:v>
                </c:pt>
                <c:pt idx="11">
                  <c:v>44927</c:v>
                </c:pt>
              </c:numCache>
            </c:numRef>
          </c:cat>
          <c:val>
            <c:numRef>
              <c:f>Invoice!$Y$11:$Y$22</c:f>
              <c:numCache>
                <c:formatCode>"$"#,##0.00</c:formatCode>
                <c:ptCount val="12"/>
                <c:pt idx="0">
                  <c:v>4927.5</c:v>
                </c:pt>
                <c:pt idx="1">
                  <c:v>1642.5</c:v>
                </c:pt>
                <c:pt idx="2">
                  <c:v>2217.38</c:v>
                </c:pt>
                <c:pt idx="3">
                  <c:v>2299.5</c:v>
                </c:pt>
                <c:pt idx="4">
                  <c:v>12592.5</c:v>
                </c:pt>
                <c:pt idx="5">
                  <c:v>1314</c:v>
                </c:pt>
                <c:pt idx="6">
                  <c:v>5665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D-442F-9471-675D0E9E6CAE}"/>
            </c:ext>
          </c:extLst>
        </c:ser>
        <c:ser>
          <c:idx val="1"/>
          <c:order val="1"/>
          <c:tx>
            <c:strRef>
              <c:f>Invoice!$Z$10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Invoice!$X$11:$X$22</c:f>
              <c:numCache>
                <c:formatCode>mmm\-yy</c:formatCode>
                <c:ptCount val="12"/>
                <c:pt idx="0">
                  <c:v>45261</c:v>
                </c:pt>
                <c:pt idx="1">
                  <c:v>45231</c:v>
                </c:pt>
                <c:pt idx="2">
                  <c:v>45200</c:v>
                </c:pt>
                <c:pt idx="3">
                  <c:v>45170</c:v>
                </c:pt>
                <c:pt idx="4">
                  <c:v>45139</c:v>
                </c:pt>
                <c:pt idx="5">
                  <c:v>45108</c:v>
                </c:pt>
                <c:pt idx="6">
                  <c:v>45078</c:v>
                </c:pt>
                <c:pt idx="7">
                  <c:v>45047</c:v>
                </c:pt>
                <c:pt idx="8">
                  <c:v>45017</c:v>
                </c:pt>
                <c:pt idx="9">
                  <c:v>44986</c:v>
                </c:pt>
                <c:pt idx="10">
                  <c:v>44958</c:v>
                </c:pt>
                <c:pt idx="11">
                  <c:v>44927</c:v>
                </c:pt>
              </c:numCache>
            </c:numRef>
          </c:cat>
          <c:val>
            <c:numRef>
              <c:f>Invoice!$Z$11:$Z$22</c:f>
              <c:numCache>
                <c:formatCode>"$"#,##0.00</c:formatCode>
                <c:ptCount val="12"/>
                <c:pt idx="0">
                  <c:v>2782.08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2149.38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D-442F-9471-675D0E9E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1576931263"/>
        <c:axId val="1665809663"/>
      </c:barChart>
      <c:dateAx>
        <c:axId val="1576931263"/>
        <c:scaling>
          <c:orientation val="minMax"/>
        </c:scaling>
        <c:delete val="0"/>
        <c:axPos val="l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5809663"/>
        <c:crosses val="autoZero"/>
        <c:auto val="1"/>
        <c:lblOffset val="100"/>
        <c:baseTimeUnit val="months"/>
      </c:dateAx>
      <c:valAx>
        <c:axId val="1665809663"/>
        <c:scaling>
          <c:orientation val="minMax"/>
        </c:scaling>
        <c:delete val="1"/>
        <c:axPos val="b"/>
        <c:numFmt formatCode="&quot;$&quot;#,##0.00" sourceLinked="1"/>
        <c:majorTickMark val="none"/>
        <c:minorTickMark val="none"/>
        <c:tickLblPos val="nextTo"/>
        <c:crossAx val="157693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70160776414576"/>
          <c:y val="6.9118457300275479E-2"/>
          <c:w val="0.44209251052920712"/>
          <c:h val="5.6483590377649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0.png"/><Relationship Id="rId4" Type="http://schemas.openxmlformats.org/officeDocument/2006/relationships/image" Target="../media/image6.png"/><Relationship Id="rId9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69850</xdr:colOff>
      <xdr:row>6</xdr:row>
      <xdr:rowOff>63500</xdr:rowOff>
    </xdr:from>
    <xdr:to>
      <xdr:col>20</xdr:col>
      <xdr:colOff>355600</xdr:colOff>
      <xdr:row>43</xdr:row>
      <xdr:rowOff>25400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4BE943A1-D960-5A81-081B-1E3EEB3AEC2A}"/>
            </a:ext>
          </a:extLst>
        </xdr:cNvPr>
        <xdr:cNvSpPr/>
      </xdr:nvSpPr>
      <xdr:spPr>
        <a:xfrm>
          <a:off x="13893800" y="1536700"/>
          <a:ext cx="3289300" cy="6800850"/>
        </a:xfrm>
        <a:prstGeom prst="roundRect">
          <a:avLst>
            <a:gd name="adj" fmla="val 3540"/>
          </a:avLst>
        </a:prstGeom>
        <a:solidFill>
          <a:srgbClr val="FFFFFF">
            <a:alpha val="5000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32904</xdr:colOff>
      <xdr:row>9</xdr:row>
      <xdr:rowOff>21357</xdr:rowOff>
    </xdr:from>
    <xdr:to>
      <xdr:col>6</xdr:col>
      <xdr:colOff>686377</xdr:colOff>
      <xdr:row>10</xdr:row>
      <xdr:rowOff>65807</xdr:rowOff>
    </xdr:to>
    <xdr:grpSp>
      <xdr:nvGrpSpPr>
        <xdr:cNvPr id="3155" name="Group 3154">
          <a:extLst>
            <a:ext uri="{FF2B5EF4-FFF2-40B4-BE49-F238E27FC236}">
              <a16:creationId xmlns:a16="http://schemas.microsoft.com/office/drawing/2014/main" id="{F2A320EA-540E-AF94-0C2E-9B4A1DE2DF48}"/>
            </a:ext>
          </a:extLst>
        </xdr:cNvPr>
        <xdr:cNvGrpSpPr/>
      </xdr:nvGrpSpPr>
      <xdr:grpSpPr>
        <a:xfrm>
          <a:off x="3068204" y="2047007"/>
          <a:ext cx="2526723" cy="228600"/>
          <a:chOff x="2857340" y="1888040"/>
          <a:chExt cx="2527818" cy="228397"/>
        </a:xfrm>
      </xdr:grpSpPr>
      <xdr:sp macro="[0]!CreatePaymentSchedule" textlink="">
        <xdr:nvSpPr>
          <xdr:cNvPr id="10" name="Rectangle 9">
            <a:extLst>
              <a:ext uri="{FF2B5EF4-FFF2-40B4-BE49-F238E27FC236}">
                <a16:creationId xmlns:a16="http://schemas.microsoft.com/office/drawing/2014/main" id="{6728C158-07D6-B218-72BC-58689360823D}"/>
              </a:ext>
            </a:extLst>
          </xdr:cNvPr>
          <xdr:cNvSpPr/>
        </xdr:nvSpPr>
        <xdr:spPr>
          <a:xfrm>
            <a:off x="2857340" y="1888040"/>
            <a:ext cx="2527818" cy="228397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100" b="1">
                <a:solidFill>
                  <a:schemeClr val="bg1"/>
                </a:solidFill>
              </a:rPr>
              <a:t>Create Installment Payment</a:t>
            </a:r>
            <a:r>
              <a:rPr lang="en-US" sz="1100" b="1" baseline="0">
                <a:solidFill>
                  <a:schemeClr val="bg1"/>
                </a:solidFill>
              </a:rPr>
              <a:t> Schedule</a:t>
            </a:r>
            <a:endParaRPr lang="en-US" sz="1100" b="1">
              <a:solidFill>
                <a:schemeClr val="bg1"/>
              </a:solidFill>
            </a:endParaRPr>
          </a:p>
        </xdr:txBody>
      </xdr:sp>
      <xdr:pic macro="[0]!CreatePaymentSchedule">
        <xdr:nvPicPr>
          <xdr:cNvPr id="3140" name="Picture 3139">
            <a:extLst>
              <a:ext uri="{FF2B5EF4-FFF2-40B4-BE49-F238E27FC236}">
                <a16:creationId xmlns:a16="http://schemas.microsoft.com/office/drawing/2014/main" id="{6A39C674-1F55-66F5-3F51-96EB93FAD7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99778" y="1920045"/>
            <a:ext cx="182880" cy="182083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109682</xdr:colOff>
      <xdr:row>0</xdr:row>
      <xdr:rowOff>435264</xdr:rowOff>
    </xdr:from>
    <xdr:to>
      <xdr:col>7</xdr:col>
      <xdr:colOff>192231</xdr:colOff>
      <xdr:row>1</xdr:row>
      <xdr:rowOff>179347</xdr:rowOff>
    </xdr:to>
    <xdr:grpSp>
      <xdr:nvGrpSpPr>
        <xdr:cNvPr id="3159" name="Group 3158">
          <a:extLst>
            <a:ext uri="{FF2B5EF4-FFF2-40B4-BE49-F238E27FC236}">
              <a16:creationId xmlns:a16="http://schemas.microsoft.com/office/drawing/2014/main" id="{08DF32DD-A541-91CE-9F3D-36893B2AA687}"/>
            </a:ext>
          </a:extLst>
        </xdr:cNvPr>
        <xdr:cNvGrpSpPr/>
      </xdr:nvGrpSpPr>
      <xdr:grpSpPr>
        <a:xfrm>
          <a:off x="2370282" y="435264"/>
          <a:ext cx="3638549" cy="245733"/>
          <a:chOff x="2132923" y="435264"/>
          <a:chExt cx="3639206" cy="245295"/>
        </a:xfrm>
      </xdr:grpSpPr>
      <xdr:grpSp>
        <xdr:nvGrpSpPr>
          <xdr:cNvPr id="3156" name="Group 3155">
            <a:extLst>
              <a:ext uri="{FF2B5EF4-FFF2-40B4-BE49-F238E27FC236}">
                <a16:creationId xmlns:a16="http://schemas.microsoft.com/office/drawing/2014/main" id="{9BDDE83D-CFF6-4037-CCA0-1A99047E96D4}"/>
              </a:ext>
            </a:extLst>
          </xdr:cNvPr>
          <xdr:cNvGrpSpPr/>
        </xdr:nvGrpSpPr>
        <xdr:grpSpPr>
          <a:xfrm>
            <a:off x="2132923" y="435264"/>
            <a:ext cx="1106572" cy="245295"/>
            <a:chOff x="2132923" y="435264"/>
            <a:chExt cx="1106572" cy="245295"/>
          </a:xfrm>
        </xdr:grpSpPr>
        <xdr:sp macro="[0]!Invoice_New" textlink="">
          <xdr:nvSpPr>
            <xdr:cNvPr id="2" name="Rectangle 1">
              <a:extLst>
                <a:ext uri="{FF2B5EF4-FFF2-40B4-BE49-F238E27FC236}">
                  <a16:creationId xmlns:a16="http://schemas.microsoft.com/office/drawing/2014/main" id="{5173C965-5455-C4E5-99A0-915C4AF73E84}"/>
                </a:ext>
              </a:extLst>
            </xdr:cNvPr>
            <xdr:cNvSpPr/>
          </xdr:nvSpPr>
          <xdr:spPr>
            <a:xfrm>
              <a:off x="2132923" y="435264"/>
              <a:ext cx="1106572" cy="245295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New Invoice</a:t>
              </a:r>
            </a:p>
          </xdr:txBody>
        </xdr:sp>
        <xdr:pic macro="[0]!Invoice_New">
          <xdr:nvPicPr>
            <xdr:cNvPr id="20" name="Picture 19">
              <a:extLst>
                <a:ext uri="{FF2B5EF4-FFF2-40B4-BE49-F238E27FC236}">
                  <a16:creationId xmlns:a16="http://schemas.microsoft.com/office/drawing/2014/main" id="{7B4F1059-D4B2-A0A1-9890-6F17F9AC6E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80459" y="466690"/>
              <a:ext cx="182880" cy="182442"/>
            </a:xfrm>
            <a:prstGeom prst="rect">
              <a:avLst/>
            </a:prstGeom>
          </xdr:spPr>
        </xdr:pic>
      </xdr:grpSp>
      <xdr:grpSp>
        <xdr:nvGrpSpPr>
          <xdr:cNvPr id="3158" name="Group 3157">
            <a:extLst>
              <a:ext uri="{FF2B5EF4-FFF2-40B4-BE49-F238E27FC236}">
                <a16:creationId xmlns:a16="http://schemas.microsoft.com/office/drawing/2014/main" id="{BF368878-1A51-FA60-63D8-B7FB23032F32}"/>
              </a:ext>
            </a:extLst>
          </xdr:cNvPr>
          <xdr:cNvGrpSpPr/>
        </xdr:nvGrpSpPr>
        <xdr:grpSpPr>
          <a:xfrm>
            <a:off x="4596524" y="435264"/>
            <a:ext cx="1175605" cy="245295"/>
            <a:chOff x="4596524" y="435264"/>
            <a:chExt cx="1175605" cy="245295"/>
          </a:xfrm>
        </xdr:grpSpPr>
        <xdr:sp macro="[0]!Invoice_Delete" textlink="">
          <xdr:nvSpPr>
            <xdr:cNvPr id="4" name="Rectangle 3">
              <a:extLst>
                <a:ext uri="{FF2B5EF4-FFF2-40B4-BE49-F238E27FC236}">
                  <a16:creationId xmlns:a16="http://schemas.microsoft.com/office/drawing/2014/main" id="{0900CC0D-7C2C-D70F-E832-23229D581027}"/>
                </a:ext>
              </a:extLst>
            </xdr:cNvPr>
            <xdr:cNvSpPr/>
          </xdr:nvSpPr>
          <xdr:spPr>
            <a:xfrm>
              <a:off x="4596524" y="435264"/>
              <a:ext cx="1175605" cy="245295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Delete Invoice</a:t>
              </a:r>
            </a:p>
          </xdr:txBody>
        </xdr:sp>
        <xdr:pic macro="[0]!Invoice_Delete">
          <xdr:nvPicPr>
            <xdr:cNvPr id="3138" name="Picture 3137">
              <a:extLst>
                <a:ext uri="{FF2B5EF4-FFF2-40B4-BE49-F238E27FC236}">
                  <a16:creationId xmlns:a16="http://schemas.microsoft.com/office/drawing/2014/main" id="{16491AB3-709A-0981-5A1F-6D0594CF651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651055" y="466979"/>
              <a:ext cx="160020" cy="181865"/>
            </a:xfrm>
            <a:prstGeom prst="rect">
              <a:avLst/>
            </a:prstGeom>
          </xdr:spPr>
        </xdr:pic>
      </xdr:grpSp>
      <xdr:grpSp>
        <xdr:nvGrpSpPr>
          <xdr:cNvPr id="3157" name="Group 3156">
            <a:extLst>
              <a:ext uri="{FF2B5EF4-FFF2-40B4-BE49-F238E27FC236}">
                <a16:creationId xmlns:a16="http://schemas.microsoft.com/office/drawing/2014/main" id="{01126806-07F5-712F-13EE-92FD89F1CFB7}"/>
              </a:ext>
            </a:extLst>
          </xdr:cNvPr>
          <xdr:cNvGrpSpPr/>
        </xdr:nvGrpSpPr>
        <xdr:grpSpPr>
          <a:xfrm>
            <a:off x="3361299" y="435264"/>
            <a:ext cx="1113420" cy="245295"/>
            <a:chOff x="3386121" y="435264"/>
            <a:chExt cx="1113420" cy="245295"/>
          </a:xfrm>
        </xdr:grpSpPr>
        <xdr:sp macro="[0]!Invoice_SaveUpdate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D0D87681-1A54-3644-F3EE-57EB0FE356B9}"/>
                </a:ext>
              </a:extLst>
            </xdr:cNvPr>
            <xdr:cNvSpPr/>
          </xdr:nvSpPr>
          <xdr:spPr>
            <a:xfrm>
              <a:off x="3386121" y="435264"/>
              <a:ext cx="1113420" cy="245295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Save Invoice</a:t>
              </a:r>
            </a:p>
          </xdr:txBody>
        </xdr:sp>
        <xdr:pic macro="[0]!Invoice_SaveUpdate">
          <xdr:nvPicPr>
            <xdr:cNvPr id="3144" name="Picture 3143">
              <a:extLst>
                <a:ext uri="{FF2B5EF4-FFF2-40B4-BE49-F238E27FC236}">
                  <a16:creationId xmlns:a16="http://schemas.microsoft.com/office/drawing/2014/main" id="{88993796-B3A1-DD3B-945F-B9CF44D532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434290" y="466979"/>
              <a:ext cx="183318" cy="1818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16</xdr:col>
      <xdr:colOff>198979</xdr:colOff>
      <xdr:row>1</xdr:row>
      <xdr:rowOff>3731</xdr:rowOff>
    </xdr:from>
    <xdr:to>
      <xdr:col>20</xdr:col>
      <xdr:colOff>493477</xdr:colOff>
      <xdr:row>4</xdr:row>
      <xdr:rowOff>35873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E5C0C1A-A066-FC13-7BE4-FB571201BC40}"/>
            </a:ext>
          </a:extLst>
        </xdr:cNvPr>
        <xdr:cNvGrpSpPr/>
      </xdr:nvGrpSpPr>
      <xdr:grpSpPr>
        <a:xfrm>
          <a:off x="14283279" y="505381"/>
          <a:ext cx="3037698" cy="635392"/>
          <a:chOff x="14099129" y="473631"/>
          <a:chExt cx="3037698" cy="635392"/>
        </a:xfrm>
      </xdr:grpSpPr>
      <xdr:grpSp>
        <xdr:nvGrpSpPr>
          <xdr:cNvPr id="3161" name="Group 3160">
            <a:extLst>
              <a:ext uri="{FF2B5EF4-FFF2-40B4-BE49-F238E27FC236}">
                <a16:creationId xmlns:a16="http://schemas.microsoft.com/office/drawing/2014/main" id="{775F5E55-A9FB-5F97-C21D-4F0EA43F8FA2}"/>
              </a:ext>
            </a:extLst>
          </xdr:cNvPr>
          <xdr:cNvGrpSpPr/>
        </xdr:nvGrpSpPr>
        <xdr:grpSpPr>
          <a:xfrm>
            <a:off x="15686718" y="473631"/>
            <a:ext cx="1450109" cy="246310"/>
            <a:chOff x="14079680" y="722746"/>
            <a:chExt cx="1450109" cy="246310"/>
          </a:xfrm>
        </xdr:grpSpPr>
        <xdr:sp macro="[0]!Next_Invoice" textlink="">
          <xdr:nvSpPr>
            <xdr:cNvPr id="17" name="Arrow: Right 16">
              <a:extLst>
                <a:ext uri="{FF2B5EF4-FFF2-40B4-BE49-F238E27FC236}">
                  <a16:creationId xmlns:a16="http://schemas.microsoft.com/office/drawing/2014/main" id="{67C3CAD6-6EB9-2EA8-D6CB-0E0AD23F9B75}"/>
                </a:ext>
              </a:extLst>
            </xdr:cNvPr>
            <xdr:cNvSpPr/>
          </xdr:nvSpPr>
          <xdr:spPr>
            <a:xfrm>
              <a:off x="14839371" y="722746"/>
              <a:ext cx="690418" cy="246310"/>
            </a:xfrm>
            <a:prstGeom prst="rightArrow">
              <a:avLst>
                <a:gd name="adj1" fmla="val 100000"/>
                <a:gd name="adj2" fmla="val 50000"/>
              </a:avLst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/>
            <a:lstStyle/>
            <a:p>
              <a:pPr algn="ctr"/>
              <a:r>
                <a:rPr lang="en-US" sz="1100"/>
                <a:t>Next Inv.</a:t>
              </a:r>
            </a:p>
          </xdr:txBody>
        </xdr:sp>
        <xdr:sp macro="[0]!Prev_Invoice" textlink="">
          <xdr:nvSpPr>
            <xdr:cNvPr id="18" name="Arrow: Right 17">
              <a:extLst>
                <a:ext uri="{FF2B5EF4-FFF2-40B4-BE49-F238E27FC236}">
                  <a16:creationId xmlns:a16="http://schemas.microsoft.com/office/drawing/2014/main" id="{541A5791-AEA6-B9E8-4F65-59F13D496A33}"/>
                </a:ext>
              </a:extLst>
            </xdr:cNvPr>
            <xdr:cNvSpPr/>
          </xdr:nvSpPr>
          <xdr:spPr>
            <a:xfrm flipH="1">
              <a:off x="14079680" y="722746"/>
              <a:ext cx="692727" cy="246310"/>
            </a:xfrm>
            <a:prstGeom prst="rightArrow">
              <a:avLst>
                <a:gd name="adj1" fmla="val 100000"/>
                <a:gd name="adj2" fmla="val 50000"/>
              </a:avLst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/>
            <a:lstStyle/>
            <a:p>
              <a:pPr algn="ctr"/>
              <a:r>
                <a:rPr lang="en-US" sz="1100"/>
                <a:t>Prev. Inv.</a:t>
              </a:r>
            </a:p>
          </xdr:txBody>
        </xdr:sp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2EC6768F-F84D-2C2F-D875-306A5A0DE202}"/>
              </a:ext>
            </a:extLst>
          </xdr:cNvPr>
          <xdr:cNvGrpSpPr/>
        </xdr:nvGrpSpPr>
        <xdr:grpSpPr>
          <a:xfrm>
            <a:off x="14099129" y="862135"/>
            <a:ext cx="2527190" cy="246888"/>
            <a:chOff x="14099129" y="862135"/>
            <a:chExt cx="2527190" cy="246888"/>
          </a:xfrm>
        </xdr:grpSpPr>
        <xdr:grpSp>
          <xdr:nvGrpSpPr>
            <xdr:cNvPr id="3163" name="Group 3162">
              <a:extLst>
                <a:ext uri="{FF2B5EF4-FFF2-40B4-BE49-F238E27FC236}">
                  <a16:creationId xmlns:a16="http://schemas.microsoft.com/office/drawing/2014/main" id="{3FA49443-56E5-CA07-9765-1670155B741E}"/>
                </a:ext>
              </a:extLst>
            </xdr:cNvPr>
            <xdr:cNvGrpSpPr/>
          </xdr:nvGrpSpPr>
          <xdr:grpSpPr>
            <a:xfrm>
              <a:off x="14099129" y="862135"/>
              <a:ext cx="1179576" cy="246888"/>
              <a:chOff x="14059032" y="1134829"/>
              <a:chExt cx="1179576" cy="247777"/>
            </a:xfrm>
          </xdr:grpSpPr>
          <xdr:sp macro="[0]!Invoice_Print" textlink="">
            <xdr:nvSpPr>
              <xdr:cNvPr id="12" name="Rectangle 11">
                <a:extLst>
                  <a:ext uri="{FF2B5EF4-FFF2-40B4-BE49-F238E27FC236}">
                    <a16:creationId xmlns:a16="http://schemas.microsoft.com/office/drawing/2014/main" id="{F397FC07-4041-0A7B-9135-816F54DC888E}"/>
                  </a:ext>
                </a:extLst>
              </xdr:cNvPr>
              <xdr:cNvSpPr/>
            </xdr:nvSpPr>
            <xdr:spPr>
              <a:xfrm>
                <a:off x="14059032" y="1134829"/>
                <a:ext cx="1179576" cy="247777"/>
              </a:xfrm>
              <a:prstGeom prst="rect">
                <a:avLst/>
              </a:prstGeom>
              <a:solidFill>
                <a:schemeClr val="accent3">
                  <a:lumMod val="5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r"/>
                <a:r>
                  <a:rPr lang="en-US" sz="1100" b="1">
                    <a:solidFill>
                      <a:schemeClr val="bg1"/>
                    </a:solidFill>
                  </a:rPr>
                  <a:t>Print Invoice</a:t>
                </a:r>
              </a:p>
            </xdr:txBody>
          </xdr:sp>
          <xdr:pic macro="[0]!Invoice_Print">
            <xdr:nvPicPr>
              <xdr:cNvPr id="3142" name="Picture 3141">
                <a:extLst>
                  <a:ext uri="{FF2B5EF4-FFF2-40B4-BE49-F238E27FC236}">
                    <a16:creationId xmlns:a16="http://schemas.microsoft.com/office/drawing/2014/main" id="{457CA33F-7CDA-AFE7-2473-FD3A7338C7F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105431" y="1166833"/>
                <a:ext cx="182473" cy="183769"/>
              </a:xfrm>
              <a:prstGeom prst="rect">
                <a:avLst/>
              </a:prstGeom>
            </xdr:spPr>
          </xdr:pic>
        </xdr:grpSp>
        <xdr:grpSp>
          <xdr:nvGrpSpPr>
            <xdr:cNvPr id="3162" name="Group 3161">
              <a:extLst>
                <a:ext uri="{FF2B5EF4-FFF2-40B4-BE49-F238E27FC236}">
                  <a16:creationId xmlns:a16="http://schemas.microsoft.com/office/drawing/2014/main" id="{0FE8EA60-2DFF-5CB8-A02C-9860B6ED30B9}"/>
                </a:ext>
              </a:extLst>
            </xdr:cNvPr>
            <xdr:cNvGrpSpPr/>
          </xdr:nvGrpSpPr>
          <xdr:grpSpPr>
            <a:xfrm>
              <a:off x="15448904" y="862135"/>
              <a:ext cx="1177415" cy="246888"/>
              <a:chOff x="14082122" y="1485278"/>
              <a:chExt cx="1177415" cy="247776"/>
            </a:xfrm>
          </xdr:grpSpPr>
          <xdr:sp macro="[0]!Invoice_Email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id="{833A631F-8860-43C3-BB15-D19B4B162EA4}"/>
                  </a:ext>
                </a:extLst>
              </xdr:cNvPr>
              <xdr:cNvSpPr/>
            </xdr:nvSpPr>
            <xdr:spPr>
              <a:xfrm>
                <a:off x="14082122" y="1485278"/>
                <a:ext cx="1177415" cy="247776"/>
              </a:xfrm>
              <a:prstGeom prst="rect">
                <a:avLst/>
              </a:prstGeom>
              <a:solidFill>
                <a:schemeClr val="accent3">
                  <a:lumMod val="5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r"/>
                <a:r>
                  <a:rPr lang="en-US" sz="1100" b="1">
                    <a:solidFill>
                      <a:schemeClr val="bg1"/>
                    </a:solidFill>
                  </a:rPr>
                  <a:t>Email Invoice</a:t>
                </a:r>
              </a:p>
            </xdr:txBody>
          </xdr:sp>
          <xdr:pic macro="[0]!Invoice_Email">
            <xdr:nvPicPr>
              <xdr:cNvPr id="3146" name="Picture 3145">
                <a:extLst>
                  <a:ext uri="{FF2B5EF4-FFF2-40B4-BE49-F238E27FC236}">
                    <a16:creationId xmlns:a16="http://schemas.microsoft.com/office/drawing/2014/main" id="{692E6F75-B908-95F3-3E6B-E46E994E825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119681" y="1517282"/>
                <a:ext cx="258494" cy="183768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 editAs="oneCell">
    <xdr:from>
      <xdr:col>5</xdr:col>
      <xdr:colOff>996950</xdr:colOff>
      <xdr:row>0</xdr:row>
      <xdr:rowOff>17075</xdr:rowOff>
    </xdr:from>
    <xdr:to>
      <xdr:col>6</xdr:col>
      <xdr:colOff>176356</xdr:colOff>
      <xdr:row>0</xdr:row>
      <xdr:rowOff>406112</xdr:rowOff>
    </xdr:to>
    <xdr:pic>
      <xdr:nvPicPr>
        <xdr:cNvPr id="3148" name="Picture 3147">
          <a:extLst>
            <a:ext uri="{FF2B5EF4-FFF2-40B4-BE49-F238E27FC236}">
              <a16:creationId xmlns:a16="http://schemas.microsoft.com/office/drawing/2014/main" id="{840636DE-6151-AE4D-CD45-F4BAEEEA2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550" y="17075"/>
          <a:ext cx="277956" cy="389037"/>
        </a:xfrm>
        <a:prstGeom prst="rect">
          <a:avLst/>
        </a:prstGeom>
      </xdr:spPr>
    </xdr:pic>
    <xdr:clientData/>
  </xdr:twoCellAnchor>
  <xdr:twoCellAnchor editAs="oneCell">
    <xdr:from>
      <xdr:col>3</xdr:col>
      <xdr:colOff>278245</xdr:colOff>
      <xdr:row>10</xdr:row>
      <xdr:rowOff>107950</xdr:rowOff>
    </xdr:from>
    <xdr:to>
      <xdr:col>7</xdr:col>
      <xdr:colOff>474935</xdr:colOff>
      <xdr:row>11</xdr:row>
      <xdr:rowOff>152400</xdr:rowOff>
    </xdr:to>
    <xdr:grpSp>
      <xdr:nvGrpSpPr>
        <xdr:cNvPr id="3160" name="Group 3159">
          <a:extLst>
            <a:ext uri="{FF2B5EF4-FFF2-40B4-BE49-F238E27FC236}">
              <a16:creationId xmlns:a16="http://schemas.microsoft.com/office/drawing/2014/main" id="{F8F4CE4B-BB1E-CCCD-DA3F-DB0CC8A50EA4}"/>
            </a:ext>
          </a:extLst>
        </xdr:cNvPr>
        <xdr:cNvGrpSpPr/>
      </xdr:nvGrpSpPr>
      <xdr:grpSpPr>
        <a:xfrm>
          <a:off x="2538845" y="2317750"/>
          <a:ext cx="3752690" cy="228600"/>
          <a:chOff x="2250686" y="2253593"/>
          <a:chExt cx="3753347" cy="246092"/>
        </a:xfrm>
      </xdr:grpSpPr>
      <xdr:grpSp>
        <xdr:nvGrpSpPr>
          <xdr:cNvPr id="3153" name="Group 3152">
            <a:extLst>
              <a:ext uri="{FF2B5EF4-FFF2-40B4-BE49-F238E27FC236}">
                <a16:creationId xmlns:a16="http://schemas.microsoft.com/office/drawing/2014/main" id="{FC654CE8-9332-9DF5-5179-345B8ECB2EB1}"/>
              </a:ext>
            </a:extLst>
          </xdr:cNvPr>
          <xdr:cNvGrpSpPr/>
        </xdr:nvGrpSpPr>
        <xdr:grpSpPr>
          <a:xfrm>
            <a:off x="3500701" y="2253593"/>
            <a:ext cx="1113420" cy="246092"/>
            <a:chOff x="3487722" y="2253593"/>
            <a:chExt cx="1113420" cy="246092"/>
          </a:xfrm>
        </xdr:grpSpPr>
        <xdr:sp macro="[0]!PmntItem_SaveUpdate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3C514BA8-519C-575B-7E45-76953CBB5DA0}"/>
                </a:ext>
              </a:extLst>
            </xdr:cNvPr>
            <xdr:cNvSpPr/>
          </xdr:nvSpPr>
          <xdr:spPr>
            <a:xfrm>
              <a:off x="3487722" y="2253593"/>
              <a:ext cx="1113420" cy="246092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Save/Update</a:t>
              </a:r>
            </a:p>
          </xdr:txBody>
        </xdr:sp>
        <xdr:pic macro="[0]!PmntItem_SaveUpdate">
          <xdr:nvPicPr>
            <xdr:cNvPr id="3149" name="Picture 3148">
              <a:extLst>
                <a:ext uri="{FF2B5EF4-FFF2-40B4-BE49-F238E27FC236}">
                  <a16:creationId xmlns:a16="http://schemas.microsoft.com/office/drawing/2014/main" id="{C7A2A288-F0BA-D0E9-1E2C-49E70CAE1A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525598" y="2285597"/>
              <a:ext cx="182880" cy="182084"/>
            </a:xfrm>
            <a:prstGeom prst="rect">
              <a:avLst/>
            </a:prstGeom>
          </xdr:spPr>
        </xdr:pic>
      </xdr:grpSp>
      <xdr:grpSp>
        <xdr:nvGrpSpPr>
          <xdr:cNvPr id="3154" name="Group 3153">
            <a:extLst>
              <a:ext uri="{FF2B5EF4-FFF2-40B4-BE49-F238E27FC236}">
                <a16:creationId xmlns:a16="http://schemas.microsoft.com/office/drawing/2014/main" id="{8CD9EC80-EC90-6F52-6069-FA6BE45E93AB}"/>
              </a:ext>
            </a:extLst>
          </xdr:cNvPr>
          <xdr:cNvGrpSpPr/>
        </xdr:nvGrpSpPr>
        <xdr:grpSpPr>
          <a:xfrm>
            <a:off x="4733994" y="2253593"/>
            <a:ext cx="1270039" cy="246092"/>
            <a:chOff x="4733994" y="2253593"/>
            <a:chExt cx="1270039" cy="246092"/>
          </a:xfrm>
        </xdr:grpSpPr>
        <xdr:sp macro="[0]!PmntItem_Delete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4FA53FBA-1B30-4212-C3EF-4B3728D001EC}"/>
                </a:ext>
              </a:extLst>
            </xdr:cNvPr>
            <xdr:cNvSpPr/>
          </xdr:nvSpPr>
          <xdr:spPr>
            <a:xfrm>
              <a:off x="4733994" y="2253593"/>
              <a:ext cx="1270039" cy="246092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Delete Payment</a:t>
              </a:r>
            </a:p>
          </xdr:txBody>
        </xdr:sp>
        <xdr:pic macro="[0]!PmntItem_Delete">
          <xdr:nvPicPr>
            <xdr:cNvPr id="3150" name="Picture 3149">
              <a:extLst>
                <a:ext uri="{FF2B5EF4-FFF2-40B4-BE49-F238E27FC236}">
                  <a16:creationId xmlns:a16="http://schemas.microsoft.com/office/drawing/2014/main" id="{C6228909-E266-54CC-0BE5-08B17BC758F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775428" y="2285597"/>
              <a:ext cx="160020" cy="182084"/>
            </a:xfrm>
            <a:prstGeom prst="rect">
              <a:avLst/>
            </a:prstGeom>
          </xdr:spPr>
        </xdr:pic>
      </xdr:grpSp>
      <xdr:grpSp>
        <xdr:nvGrpSpPr>
          <xdr:cNvPr id="3152" name="Group 3151">
            <a:extLst>
              <a:ext uri="{FF2B5EF4-FFF2-40B4-BE49-F238E27FC236}">
                <a16:creationId xmlns:a16="http://schemas.microsoft.com/office/drawing/2014/main" id="{DCD5B3B9-6D00-3FF3-258F-D0C4EEF45C95}"/>
              </a:ext>
            </a:extLst>
          </xdr:cNvPr>
          <xdr:cNvGrpSpPr/>
        </xdr:nvGrpSpPr>
        <xdr:grpSpPr>
          <a:xfrm>
            <a:off x="2250686" y="2253593"/>
            <a:ext cx="1130141" cy="246092"/>
            <a:chOff x="2250686" y="2253593"/>
            <a:chExt cx="1130141" cy="246092"/>
          </a:xfrm>
        </xdr:grpSpPr>
        <xdr:sp macro="[0]!PmntItem_New" textlink="">
          <xdr:nvSpPr>
            <xdr:cNvPr id="7" name="Rectangle 6">
              <a:extLst>
                <a:ext uri="{FF2B5EF4-FFF2-40B4-BE49-F238E27FC236}">
                  <a16:creationId xmlns:a16="http://schemas.microsoft.com/office/drawing/2014/main" id="{3EBF9DB8-9DAF-2564-508F-DA980466AABA}"/>
                </a:ext>
              </a:extLst>
            </xdr:cNvPr>
            <xdr:cNvSpPr/>
          </xdr:nvSpPr>
          <xdr:spPr>
            <a:xfrm>
              <a:off x="2250686" y="2253593"/>
              <a:ext cx="1130141" cy="246092"/>
            </a:xfrm>
            <a:prstGeom prst="rect">
              <a:avLst/>
            </a:prstGeom>
            <a:solidFill>
              <a:schemeClr val="accent3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en-US" sz="1100" b="1">
                  <a:solidFill>
                    <a:schemeClr val="bg1"/>
                  </a:solidFill>
                </a:rPr>
                <a:t>Add Payment</a:t>
              </a:r>
            </a:p>
          </xdr:txBody>
        </xdr:sp>
        <xdr:pic macro="[0]!PmntItem_New">
          <xdr:nvPicPr>
            <xdr:cNvPr id="3151" name="Picture 3150">
              <a:extLst>
                <a:ext uri="{FF2B5EF4-FFF2-40B4-BE49-F238E27FC236}">
                  <a16:creationId xmlns:a16="http://schemas.microsoft.com/office/drawing/2014/main" id="{F06C2D6D-58BE-83C2-5890-4B17BB89302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97167" y="2285309"/>
              <a:ext cx="182880" cy="182661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</xdr:col>
      <xdr:colOff>215900</xdr:colOff>
      <xdr:row>10</xdr:row>
      <xdr:rowOff>88900</xdr:rowOff>
    </xdr:from>
    <xdr:to>
      <xdr:col>8</xdr:col>
      <xdr:colOff>95250</xdr:colOff>
      <xdr:row>14</xdr:row>
      <xdr:rowOff>82550</xdr:rowOff>
    </xdr:to>
    <xdr:sp macro="" textlink="">
      <xdr:nvSpPr>
        <xdr:cNvPr id="3164" name="Rectangle: Rounded Corners 3163">
          <a:extLst>
            <a:ext uri="{FF2B5EF4-FFF2-40B4-BE49-F238E27FC236}">
              <a16:creationId xmlns:a16="http://schemas.microsoft.com/office/drawing/2014/main" id="{4BFF4A65-171B-9F9B-7509-4632E8A8A225}"/>
            </a:ext>
          </a:extLst>
        </xdr:cNvPr>
        <xdr:cNvSpPr/>
      </xdr:nvSpPr>
      <xdr:spPr>
        <a:xfrm>
          <a:off x="1968500" y="2298700"/>
          <a:ext cx="4464050" cy="730250"/>
        </a:xfrm>
        <a:prstGeom prst="roundRect">
          <a:avLst>
            <a:gd name="adj" fmla="val 7942"/>
          </a:avLst>
        </a:prstGeom>
        <a:noFill/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749300</xdr:colOff>
      <xdr:row>6</xdr:row>
      <xdr:rowOff>107950</xdr:rowOff>
    </xdr:from>
    <xdr:to>
      <xdr:col>20</xdr:col>
      <xdr:colOff>247650</xdr:colOff>
      <xdr:row>18</xdr:row>
      <xdr:rowOff>95250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D8E582-BE84-EAC6-11EF-ADAEC6082C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200025</xdr:colOff>
      <xdr:row>18</xdr:row>
      <xdr:rowOff>12700</xdr:rowOff>
    </xdr:from>
    <xdr:to>
      <xdr:col>21</xdr:col>
      <xdr:colOff>0</xdr:colOff>
      <xdr:row>42</xdr:row>
      <xdr:rowOff>177800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485AABB-5507-6E98-FA6A-B7CF7F079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628804</xdr:colOff>
      <xdr:row>12</xdr:row>
      <xdr:rowOff>69695</xdr:rowOff>
    </xdr:from>
    <xdr:to>
      <xdr:col>7</xdr:col>
      <xdr:colOff>743413</xdr:colOff>
      <xdr:row>13</xdr:row>
      <xdr:rowOff>145895</xdr:rowOff>
    </xdr:to>
    <xdr:sp macro="[0]!CopyDownAmount" textlink="">
      <xdr:nvSpPr>
        <xdr:cNvPr id="15" name="Arrow: Down 14">
          <a:extLst>
            <a:ext uri="{FF2B5EF4-FFF2-40B4-BE49-F238E27FC236}">
              <a16:creationId xmlns:a16="http://schemas.microsoft.com/office/drawing/2014/main" id="{8E5F8D59-3488-DE9E-750B-E3320666EB06}"/>
            </a:ext>
          </a:extLst>
        </xdr:cNvPr>
        <xdr:cNvSpPr/>
      </xdr:nvSpPr>
      <xdr:spPr>
        <a:xfrm>
          <a:off x="6446024" y="2634475"/>
          <a:ext cx="114609" cy="258957"/>
        </a:xfrm>
        <a:prstGeom prst="downArrow">
          <a:avLst>
            <a:gd name="adj1" fmla="val 100000"/>
            <a:gd name="adj2" fmla="val 50000"/>
          </a:avLst>
        </a:prstGeom>
        <a:solidFill>
          <a:schemeClr val="accent3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6</xdr:col>
      <xdr:colOff>241362</xdr:colOff>
      <xdr:row>26</xdr:row>
      <xdr:rowOff>16209</xdr:rowOff>
    </xdr:to>
    <xdr:grpSp>
      <xdr:nvGrpSpPr>
        <xdr:cNvPr id="3165" name="Calendar" hidden="1">
          <a:extLst>
            <a:ext uri="{FF2B5EF4-FFF2-40B4-BE49-F238E27FC236}">
              <a16:creationId xmlns:a16="http://schemas.microsoft.com/office/drawing/2014/main" id="{CFF023CC-9026-4D32-8411-02D40F0BC3D6}"/>
            </a:ext>
          </a:extLst>
        </xdr:cNvPr>
        <xdr:cNvGrpSpPr/>
      </xdr:nvGrpSpPr>
      <xdr:grpSpPr>
        <a:xfrm>
          <a:off x="3035300" y="2946400"/>
          <a:ext cx="2114612" cy="2226009"/>
          <a:chOff x="3492500" y="5918200"/>
          <a:chExt cx="2116344" cy="2219082"/>
        </a:xfrm>
      </xdr:grpSpPr>
      <xdr:sp macro="" textlink="">
        <xdr:nvSpPr>
          <xdr:cNvPr id="3166" name="CalBack" hidden="1">
            <a:extLst>
              <a:ext uri="{FF2B5EF4-FFF2-40B4-BE49-F238E27FC236}">
                <a16:creationId xmlns:a16="http://schemas.microsoft.com/office/drawing/2014/main" id="{6391A005-A797-6AD3-19B0-3658873E744E}"/>
              </a:ext>
            </a:extLst>
          </xdr:cNvPr>
          <xdr:cNvSpPr/>
        </xdr:nvSpPr>
        <xdr:spPr>
          <a:xfrm>
            <a:off x="3492500" y="5918200"/>
            <a:ext cx="2114436" cy="1974608"/>
          </a:xfrm>
          <a:prstGeom prst="rect">
            <a:avLst/>
          </a:prstGeom>
          <a:solidFill>
            <a:srgbClr val="F3FCEA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[0]!SelectDay" textlink="CalPopUp!$F$6">
        <xdr:nvSpPr>
          <xdr:cNvPr id="3167" name="40Day" hidden="1">
            <a:extLst>
              <a:ext uri="{FF2B5EF4-FFF2-40B4-BE49-F238E27FC236}">
                <a16:creationId xmlns:a16="http://schemas.microsoft.com/office/drawing/2014/main" id="{7E345136-41D2-4A50-659D-A44BD4FA9771}"/>
              </a:ext>
            </a:extLst>
          </xdr:cNvPr>
          <xdr:cNvSpPr/>
        </xdr:nvSpPr>
        <xdr:spPr>
          <a:xfrm>
            <a:off x="4685214" y="7485788"/>
            <a:ext cx="26565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D452519-284E-49DD-A23B-BD97C13C24F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6">
        <xdr:nvSpPr>
          <xdr:cNvPr id="3168" name="41Day" hidden="1">
            <a:extLst>
              <a:ext uri="{FF2B5EF4-FFF2-40B4-BE49-F238E27FC236}">
                <a16:creationId xmlns:a16="http://schemas.microsoft.com/office/drawing/2014/main" id="{39AFF1D8-F12B-13DF-E165-F5199C97716F}"/>
              </a:ext>
            </a:extLst>
          </xdr:cNvPr>
          <xdr:cNvSpPr/>
        </xdr:nvSpPr>
        <xdr:spPr>
          <a:xfrm>
            <a:off x="4955454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8844CFA-D222-4A9D-A868-A19DB2CC970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6">
        <xdr:nvSpPr>
          <xdr:cNvPr id="3169" name="39Day" hidden="1">
            <a:extLst>
              <a:ext uri="{FF2B5EF4-FFF2-40B4-BE49-F238E27FC236}">
                <a16:creationId xmlns:a16="http://schemas.microsoft.com/office/drawing/2014/main" id="{DB130B66-E87D-4F03-1B88-08D45BD46B0D}"/>
              </a:ext>
            </a:extLst>
          </xdr:cNvPr>
          <xdr:cNvSpPr/>
        </xdr:nvSpPr>
        <xdr:spPr>
          <a:xfrm>
            <a:off x="4419274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451779E-1F1A-41CE-9B18-69E26B4685D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6">
        <xdr:nvSpPr>
          <xdr:cNvPr id="3170" name="38Day" hidden="1">
            <a:extLst>
              <a:ext uri="{FF2B5EF4-FFF2-40B4-BE49-F238E27FC236}">
                <a16:creationId xmlns:a16="http://schemas.microsoft.com/office/drawing/2014/main" id="{D8DCF06D-8235-B499-2105-64A0157C7BB1}"/>
              </a:ext>
            </a:extLst>
          </xdr:cNvPr>
          <xdr:cNvSpPr/>
        </xdr:nvSpPr>
        <xdr:spPr>
          <a:xfrm>
            <a:off x="4150803" y="7485788"/>
            <a:ext cx="262074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8BA671E9-1B24-4F0B-8589-18654E338F1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6">
        <xdr:nvSpPr>
          <xdr:cNvPr id="3171" name="42Day" hidden="1">
            <a:extLst>
              <a:ext uri="{FF2B5EF4-FFF2-40B4-BE49-F238E27FC236}">
                <a16:creationId xmlns:a16="http://schemas.microsoft.com/office/drawing/2014/main" id="{97E9901D-36F7-0BCB-7472-7A0398A24EAA}"/>
              </a:ext>
            </a:extLst>
          </xdr:cNvPr>
          <xdr:cNvSpPr/>
        </xdr:nvSpPr>
        <xdr:spPr>
          <a:xfrm>
            <a:off x="5222693" y="7485788"/>
            <a:ext cx="26514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B9BC1D9-D00B-4451-BD2B-458A1771950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6">
        <xdr:nvSpPr>
          <xdr:cNvPr id="3172" name="37Day" hidden="1">
            <a:extLst>
              <a:ext uri="{FF2B5EF4-FFF2-40B4-BE49-F238E27FC236}">
                <a16:creationId xmlns:a16="http://schemas.microsoft.com/office/drawing/2014/main" id="{4EDA9E36-3F60-13C8-CD7F-5F6477B70BB1}"/>
              </a:ext>
            </a:extLst>
          </xdr:cNvPr>
          <xdr:cNvSpPr/>
        </xdr:nvSpPr>
        <xdr:spPr>
          <a:xfrm>
            <a:off x="3882056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0DD12BC-F48A-44E8-A391-DD611C1F358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6">
        <xdr:nvSpPr>
          <xdr:cNvPr id="3173" name="36Day" hidden="1">
            <a:extLst>
              <a:ext uri="{FF2B5EF4-FFF2-40B4-BE49-F238E27FC236}">
                <a16:creationId xmlns:a16="http://schemas.microsoft.com/office/drawing/2014/main" id="{91B60B76-563D-69A1-86C3-B1B8D578428E}"/>
              </a:ext>
            </a:extLst>
          </xdr:cNvPr>
          <xdr:cNvSpPr/>
        </xdr:nvSpPr>
        <xdr:spPr>
          <a:xfrm>
            <a:off x="3615044" y="7485788"/>
            <a:ext cx="260977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A8FF7A0-1299-41BC-B8E1-2646DA213FC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3174" name="Settings" hidden="1">
            <a:extLst>
              <a:ext uri="{FF2B5EF4-FFF2-40B4-BE49-F238E27FC236}">
                <a16:creationId xmlns:a16="http://schemas.microsoft.com/office/drawing/2014/main" id="{7BFF101A-946A-885C-98DE-86B16B1A47C8}"/>
              </a:ext>
            </a:extLst>
          </xdr:cNvPr>
          <xdr:cNvSpPr/>
        </xdr:nvSpPr>
        <xdr:spPr>
          <a:xfrm>
            <a:off x="3494408" y="7902210"/>
            <a:ext cx="2114436" cy="235072"/>
          </a:xfrm>
          <a:prstGeom prst="rect">
            <a:avLst/>
          </a:prstGeom>
          <a:solidFill>
            <a:srgbClr val="F3FCEA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CalPopUp!A4">
        <xdr:nvSpPr>
          <xdr:cNvPr id="3175" name="Month" hidden="1">
            <a:extLst>
              <a:ext uri="{FF2B5EF4-FFF2-40B4-BE49-F238E27FC236}">
                <a16:creationId xmlns:a16="http://schemas.microsoft.com/office/drawing/2014/main" id="{210F1C93-D134-0ABA-3A38-B8D2C3873334}"/>
              </a:ext>
            </a:extLst>
          </xdr:cNvPr>
          <xdr:cNvSpPr txBox="1"/>
        </xdr:nvSpPr>
        <xdr:spPr>
          <a:xfrm>
            <a:off x="3782934" y="6112537"/>
            <a:ext cx="752104" cy="188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r"/>
            <a:fld id="{BAB88EC6-2001-4C67-89CA-6323D004C9E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February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" textlink="">
        <xdr:nvSpPr>
          <xdr:cNvPr id="3176" name="CalBorder" hidden="1">
            <a:extLst>
              <a:ext uri="{FF2B5EF4-FFF2-40B4-BE49-F238E27FC236}">
                <a16:creationId xmlns:a16="http://schemas.microsoft.com/office/drawing/2014/main" id="{3A74AE88-BD6E-5C5F-E8E6-FF146AE2C2EE}"/>
              </a:ext>
            </a:extLst>
          </xdr:cNvPr>
          <xdr:cNvSpPr/>
        </xdr:nvSpPr>
        <xdr:spPr>
          <a:xfrm>
            <a:off x="3599421" y="6087154"/>
            <a:ext cx="1903668" cy="1611509"/>
          </a:xfrm>
          <a:prstGeom prst="rect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SelectDay" textlink="CalPopUp!$B$1">
        <xdr:nvSpPr>
          <xdr:cNvPr id="3177" name="1Day" hidden="1">
            <a:extLst>
              <a:ext uri="{FF2B5EF4-FFF2-40B4-BE49-F238E27FC236}">
                <a16:creationId xmlns:a16="http://schemas.microsoft.com/office/drawing/2014/main" id="{8B3B9EE6-5FF7-96D9-B185-3E0E032BA224}"/>
              </a:ext>
            </a:extLst>
          </xdr:cNvPr>
          <xdr:cNvSpPr/>
        </xdr:nvSpPr>
        <xdr:spPr>
          <a:xfrm>
            <a:off x="3614934" y="6511525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6ACE3AD-56E4-45A0-BE5C-46123EE15BD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1">
        <xdr:nvSpPr>
          <xdr:cNvPr id="3178" name="3Day" hidden="1">
            <a:extLst>
              <a:ext uri="{FF2B5EF4-FFF2-40B4-BE49-F238E27FC236}">
                <a16:creationId xmlns:a16="http://schemas.microsoft.com/office/drawing/2014/main" id="{8008CC83-A4ED-A034-7E36-F3F8AC214FFA}"/>
              </a:ext>
            </a:extLst>
          </xdr:cNvPr>
          <xdr:cNvSpPr/>
        </xdr:nvSpPr>
        <xdr:spPr>
          <a:xfrm>
            <a:off x="4150211" y="6511525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0AA4C4A-D301-40DA-8AFC-F2F76440F8B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2">
        <xdr:nvSpPr>
          <xdr:cNvPr id="3179" name="14Day" hidden="1">
            <a:extLst>
              <a:ext uri="{FF2B5EF4-FFF2-40B4-BE49-F238E27FC236}">
                <a16:creationId xmlns:a16="http://schemas.microsoft.com/office/drawing/2014/main" id="{D63ECF31-DD6C-5122-2083-A36C7BCC7C78}"/>
              </a:ext>
            </a:extLst>
          </xdr:cNvPr>
          <xdr:cNvSpPr/>
        </xdr:nvSpPr>
        <xdr:spPr>
          <a:xfrm>
            <a:off x="5219599" y="6705970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41B380E-058E-4833-995D-39A7FE725F0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1">
        <xdr:nvSpPr>
          <xdr:cNvPr id="3180" name="7Day" hidden="1">
            <a:extLst>
              <a:ext uri="{FF2B5EF4-FFF2-40B4-BE49-F238E27FC236}">
                <a16:creationId xmlns:a16="http://schemas.microsoft.com/office/drawing/2014/main" id="{8A993D56-0C3E-BB89-C04A-A286047B0542}"/>
              </a:ext>
            </a:extLst>
          </xdr:cNvPr>
          <xdr:cNvSpPr/>
        </xdr:nvSpPr>
        <xdr:spPr>
          <a:xfrm>
            <a:off x="5219599" y="6511525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B84B745-19BB-40D9-9011-8A02051555C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1">
        <xdr:nvSpPr>
          <xdr:cNvPr id="3181" name="4Day" hidden="1">
            <a:extLst>
              <a:ext uri="{FF2B5EF4-FFF2-40B4-BE49-F238E27FC236}">
                <a16:creationId xmlns:a16="http://schemas.microsoft.com/office/drawing/2014/main" id="{1633FB67-C12B-5909-3B15-C703C683CDB7}"/>
              </a:ext>
            </a:extLst>
          </xdr:cNvPr>
          <xdr:cNvSpPr/>
        </xdr:nvSpPr>
        <xdr:spPr>
          <a:xfrm>
            <a:off x="4418440" y="6511525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B52910C-05BD-4B67-8507-37EA45AF5B2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1">
        <xdr:nvSpPr>
          <xdr:cNvPr id="3182" name="2Day" hidden="1">
            <a:extLst>
              <a:ext uri="{FF2B5EF4-FFF2-40B4-BE49-F238E27FC236}">
                <a16:creationId xmlns:a16="http://schemas.microsoft.com/office/drawing/2014/main" id="{4C0FEE8D-668E-4ED9-19C4-20297C7BA7B6}"/>
              </a:ext>
            </a:extLst>
          </xdr:cNvPr>
          <xdr:cNvSpPr/>
        </xdr:nvSpPr>
        <xdr:spPr>
          <a:xfrm>
            <a:off x="3881704" y="6511525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354292E-1052-49A9-B0B9-9D8BE1314DD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1">
        <xdr:nvSpPr>
          <xdr:cNvPr id="3183" name="5Day" hidden="1">
            <a:extLst>
              <a:ext uri="{FF2B5EF4-FFF2-40B4-BE49-F238E27FC236}">
                <a16:creationId xmlns:a16="http://schemas.microsoft.com/office/drawing/2014/main" id="{A3F6E939-C105-D664-3EA8-AECA37B3903A}"/>
              </a:ext>
            </a:extLst>
          </xdr:cNvPr>
          <xdr:cNvSpPr/>
        </xdr:nvSpPr>
        <xdr:spPr>
          <a:xfrm>
            <a:off x="4682602" y="6511525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18C2CBE-622C-4119-8944-904F347194C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2">
        <xdr:nvSpPr>
          <xdr:cNvPr id="3184" name="8Day" hidden="1">
            <a:extLst>
              <a:ext uri="{FF2B5EF4-FFF2-40B4-BE49-F238E27FC236}">
                <a16:creationId xmlns:a16="http://schemas.microsoft.com/office/drawing/2014/main" id="{EB4B2ADF-DB12-CC3A-8D46-9741A7D81B3B}"/>
              </a:ext>
            </a:extLst>
          </xdr:cNvPr>
          <xdr:cNvSpPr/>
        </xdr:nvSpPr>
        <xdr:spPr>
          <a:xfrm>
            <a:off x="3614934" y="6705970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0C23E83-5E13-40BE-AEFB-2C4BAADB9E2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2">
        <xdr:nvSpPr>
          <xdr:cNvPr id="3185" name="10Day" hidden="1">
            <a:extLst>
              <a:ext uri="{FF2B5EF4-FFF2-40B4-BE49-F238E27FC236}">
                <a16:creationId xmlns:a16="http://schemas.microsoft.com/office/drawing/2014/main" id="{620CE62D-F10E-1779-1C3E-1E9211D5560F}"/>
              </a:ext>
            </a:extLst>
          </xdr:cNvPr>
          <xdr:cNvSpPr/>
        </xdr:nvSpPr>
        <xdr:spPr>
          <a:xfrm>
            <a:off x="4150211" y="6705970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D0BC11D-0C12-427F-8A1D-E4C8555080A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1">
        <xdr:nvSpPr>
          <xdr:cNvPr id="3186" name="6Day" hidden="1">
            <a:extLst>
              <a:ext uri="{FF2B5EF4-FFF2-40B4-BE49-F238E27FC236}">
                <a16:creationId xmlns:a16="http://schemas.microsoft.com/office/drawing/2014/main" id="{019924A9-850A-7CC6-E074-B4893B97172F}"/>
              </a:ext>
            </a:extLst>
          </xdr:cNvPr>
          <xdr:cNvSpPr/>
        </xdr:nvSpPr>
        <xdr:spPr>
          <a:xfrm>
            <a:off x="4952601" y="6511525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0F452D6-3868-4CEB-8778-2A3F6E6C21A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2">
        <xdr:nvSpPr>
          <xdr:cNvPr id="3187" name="13Day" hidden="1">
            <a:extLst>
              <a:ext uri="{FF2B5EF4-FFF2-40B4-BE49-F238E27FC236}">
                <a16:creationId xmlns:a16="http://schemas.microsoft.com/office/drawing/2014/main" id="{4F9C6B91-551C-2835-C889-B85294F4A2B4}"/>
              </a:ext>
            </a:extLst>
          </xdr:cNvPr>
          <xdr:cNvSpPr/>
        </xdr:nvSpPr>
        <xdr:spPr>
          <a:xfrm>
            <a:off x="4952601" y="6705970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4FFFFAE-3768-4C9E-93D0-BCCB5BDA7C5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2">
        <xdr:nvSpPr>
          <xdr:cNvPr id="3188" name="11Day" hidden="1">
            <a:extLst>
              <a:ext uri="{FF2B5EF4-FFF2-40B4-BE49-F238E27FC236}">
                <a16:creationId xmlns:a16="http://schemas.microsoft.com/office/drawing/2014/main" id="{F0665553-E6E8-874F-DAA2-F53F6BECC674}"/>
              </a:ext>
            </a:extLst>
          </xdr:cNvPr>
          <xdr:cNvSpPr/>
        </xdr:nvSpPr>
        <xdr:spPr>
          <a:xfrm>
            <a:off x="4418440" y="6705970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B5B0347-39A0-4AE0-BD52-023FA6A542C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2">
        <xdr:nvSpPr>
          <xdr:cNvPr id="3189" name="9Day" hidden="1">
            <a:extLst>
              <a:ext uri="{FF2B5EF4-FFF2-40B4-BE49-F238E27FC236}">
                <a16:creationId xmlns:a16="http://schemas.microsoft.com/office/drawing/2014/main" id="{65DA36BC-0888-E743-D4BE-33C2BEB99CCB}"/>
              </a:ext>
            </a:extLst>
          </xdr:cNvPr>
          <xdr:cNvSpPr/>
        </xdr:nvSpPr>
        <xdr:spPr>
          <a:xfrm>
            <a:off x="3881704" y="6705970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B33CD72-78EF-4CDE-A818-E4A677711BA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2">
        <xdr:nvSpPr>
          <xdr:cNvPr id="3190" name="12Day" hidden="1">
            <a:extLst>
              <a:ext uri="{FF2B5EF4-FFF2-40B4-BE49-F238E27FC236}">
                <a16:creationId xmlns:a16="http://schemas.microsoft.com/office/drawing/2014/main" id="{8D1B4FF5-0374-CD54-79DA-5BC82A6524B1}"/>
              </a:ext>
            </a:extLst>
          </xdr:cNvPr>
          <xdr:cNvSpPr/>
        </xdr:nvSpPr>
        <xdr:spPr>
          <a:xfrm>
            <a:off x="4682602" y="6705970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9E9E8FA-96BD-47CF-AA00-C8AE2E7018F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3">
        <xdr:nvSpPr>
          <xdr:cNvPr id="3191" name="15Day" hidden="1">
            <a:extLst>
              <a:ext uri="{FF2B5EF4-FFF2-40B4-BE49-F238E27FC236}">
                <a16:creationId xmlns:a16="http://schemas.microsoft.com/office/drawing/2014/main" id="{641DA606-57A2-34A2-7F0E-F11ADCF471AC}"/>
              </a:ext>
            </a:extLst>
          </xdr:cNvPr>
          <xdr:cNvSpPr/>
        </xdr:nvSpPr>
        <xdr:spPr>
          <a:xfrm>
            <a:off x="3614934" y="6900508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CA7DD1B-BF8F-4053-B52B-DE22ACE07BF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3">
        <xdr:nvSpPr>
          <xdr:cNvPr id="3192" name="17Day" hidden="1">
            <a:extLst>
              <a:ext uri="{FF2B5EF4-FFF2-40B4-BE49-F238E27FC236}">
                <a16:creationId xmlns:a16="http://schemas.microsoft.com/office/drawing/2014/main" id="{1A96A626-06AA-63E3-0C68-23FC7F0AB87F}"/>
              </a:ext>
            </a:extLst>
          </xdr:cNvPr>
          <xdr:cNvSpPr/>
        </xdr:nvSpPr>
        <xdr:spPr>
          <a:xfrm>
            <a:off x="4150211" y="6900508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334D3FC-2559-46B2-8494-0D44C402222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3">
        <xdr:nvSpPr>
          <xdr:cNvPr id="3193" name="20Day" hidden="1">
            <a:extLst>
              <a:ext uri="{FF2B5EF4-FFF2-40B4-BE49-F238E27FC236}">
                <a16:creationId xmlns:a16="http://schemas.microsoft.com/office/drawing/2014/main" id="{671200EE-870B-8AF6-514C-BD6F43FC5C5E}"/>
              </a:ext>
            </a:extLst>
          </xdr:cNvPr>
          <xdr:cNvSpPr/>
        </xdr:nvSpPr>
        <xdr:spPr>
          <a:xfrm>
            <a:off x="4952601" y="6900508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61756F4-FB9C-4733-AA87-F4B4B2085E0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3">
        <xdr:nvSpPr>
          <xdr:cNvPr id="3194" name="21Day" hidden="1">
            <a:extLst>
              <a:ext uri="{FF2B5EF4-FFF2-40B4-BE49-F238E27FC236}">
                <a16:creationId xmlns:a16="http://schemas.microsoft.com/office/drawing/2014/main" id="{69FFDBBE-3D5B-12BA-8218-20EF73B8D23C}"/>
              </a:ext>
            </a:extLst>
          </xdr:cNvPr>
          <xdr:cNvSpPr/>
        </xdr:nvSpPr>
        <xdr:spPr>
          <a:xfrm>
            <a:off x="5219599" y="6900508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832F6FA-F54B-42B1-A140-13158AD92B1E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3">
        <xdr:nvSpPr>
          <xdr:cNvPr id="3195" name="18Day" hidden="1">
            <a:extLst>
              <a:ext uri="{FF2B5EF4-FFF2-40B4-BE49-F238E27FC236}">
                <a16:creationId xmlns:a16="http://schemas.microsoft.com/office/drawing/2014/main" id="{250E5601-74D9-7869-586C-E87680FD9E09}"/>
              </a:ext>
            </a:extLst>
          </xdr:cNvPr>
          <xdr:cNvSpPr/>
        </xdr:nvSpPr>
        <xdr:spPr>
          <a:xfrm>
            <a:off x="4418440" y="6900508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68B921E-0A7B-4B4B-8991-C5249DFDD6E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3">
        <xdr:nvSpPr>
          <xdr:cNvPr id="3196" name="16Day" hidden="1">
            <a:extLst>
              <a:ext uri="{FF2B5EF4-FFF2-40B4-BE49-F238E27FC236}">
                <a16:creationId xmlns:a16="http://schemas.microsoft.com/office/drawing/2014/main" id="{1A6111EC-6046-6C53-40B2-5D1E6F4DEEBF}"/>
              </a:ext>
            </a:extLst>
          </xdr:cNvPr>
          <xdr:cNvSpPr/>
        </xdr:nvSpPr>
        <xdr:spPr>
          <a:xfrm>
            <a:off x="3881704" y="6900508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859A87BA-12F3-4FA2-AD21-A2C43F32B93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3">
        <xdr:nvSpPr>
          <xdr:cNvPr id="3197" name="19Day" hidden="1">
            <a:extLst>
              <a:ext uri="{FF2B5EF4-FFF2-40B4-BE49-F238E27FC236}">
                <a16:creationId xmlns:a16="http://schemas.microsoft.com/office/drawing/2014/main" id="{18E31A22-5CC9-EDE0-2EF7-897EB220BCEB}"/>
              </a:ext>
            </a:extLst>
          </xdr:cNvPr>
          <xdr:cNvSpPr/>
        </xdr:nvSpPr>
        <xdr:spPr>
          <a:xfrm>
            <a:off x="4682602" y="6900508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23D837A-1B78-4718-B225-BFF4A991979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4">
        <xdr:nvSpPr>
          <xdr:cNvPr id="3198" name="22Day" hidden="1">
            <a:extLst>
              <a:ext uri="{FF2B5EF4-FFF2-40B4-BE49-F238E27FC236}">
                <a16:creationId xmlns:a16="http://schemas.microsoft.com/office/drawing/2014/main" id="{A40C2DAF-A9F3-0681-DE63-D8ED4C383ED0}"/>
              </a:ext>
            </a:extLst>
          </xdr:cNvPr>
          <xdr:cNvSpPr/>
        </xdr:nvSpPr>
        <xdr:spPr>
          <a:xfrm>
            <a:off x="3614934" y="7095281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5A88A22-D7EF-43EA-A017-1AD44415E5D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4">
        <xdr:nvSpPr>
          <xdr:cNvPr id="3199" name="24Day" hidden="1">
            <a:extLst>
              <a:ext uri="{FF2B5EF4-FFF2-40B4-BE49-F238E27FC236}">
                <a16:creationId xmlns:a16="http://schemas.microsoft.com/office/drawing/2014/main" id="{DB515EFF-1522-B180-9487-0A0957A1C528}"/>
              </a:ext>
            </a:extLst>
          </xdr:cNvPr>
          <xdr:cNvSpPr/>
        </xdr:nvSpPr>
        <xdr:spPr>
          <a:xfrm>
            <a:off x="4150211" y="7095281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21B1C61-D970-472D-BF29-A5B929B51B1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4">
        <xdr:nvSpPr>
          <xdr:cNvPr id="3118" name="26Day" hidden="1">
            <a:extLst>
              <a:ext uri="{FF2B5EF4-FFF2-40B4-BE49-F238E27FC236}">
                <a16:creationId xmlns:a16="http://schemas.microsoft.com/office/drawing/2014/main" id="{6F18BCCE-5343-F773-4CC6-DFC8DF4783B2}"/>
              </a:ext>
            </a:extLst>
          </xdr:cNvPr>
          <xdr:cNvSpPr/>
        </xdr:nvSpPr>
        <xdr:spPr>
          <a:xfrm>
            <a:off x="4682602" y="7095281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C1AC459-5294-4E6B-A6E0-94039D485F3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4">
        <xdr:nvSpPr>
          <xdr:cNvPr id="3119" name="27Day" hidden="1">
            <a:extLst>
              <a:ext uri="{FF2B5EF4-FFF2-40B4-BE49-F238E27FC236}">
                <a16:creationId xmlns:a16="http://schemas.microsoft.com/office/drawing/2014/main" id="{3E78F3BE-2F9E-108D-6517-6AE5F6DD3B29}"/>
              </a:ext>
            </a:extLst>
          </xdr:cNvPr>
          <xdr:cNvSpPr/>
        </xdr:nvSpPr>
        <xdr:spPr>
          <a:xfrm>
            <a:off x="4952601" y="7095281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3CC4865-04BA-4D9A-93B0-FB253DB4A88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4">
        <xdr:nvSpPr>
          <xdr:cNvPr id="3130" name="25Day" hidden="1">
            <a:extLst>
              <a:ext uri="{FF2B5EF4-FFF2-40B4-BE49-F238E27FC236}">
                <a16:creationId xmlns:a16="http://schemas.microsoft.com/office/drawing/2014/main" id="{F80CB9EB-8D4D-79B0-0A77-8E9C7CA19E5D}"/>
              </a:ext>
            </a:extLst>
          </xdr:cNvPr>
          <xdr:cNvSpPr/>
        </xdr:nvSpPr>
        <xdr:spPr>
          <a:xfrm>
            <a:off x="4418440" y="7095281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AE7B66F-268F-4BD3-8B22-880DE201629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4">
        <xdr:nvSpPr>
          <xdr:cNvPr id="3131" name="23Day" hidden="1">
            <a:extLst>
              <a:ext uri="{FF2B5EF4-FFF2-40B4-BE49-F238E27FC236}">
                <a16:creationId xmlns:a16="http://schemas.microsoft.com/office/drawing/2014/main" id="{63372EFA-EF4F-52B7-7BDB-5584EE640376}"/>
              </a:ext>
            </a:extLst>
          </xdr:cNvPr>
          <xdr:cNvSpPr/>
        </xdr:nvSpPr>
        <xdr:spPr>
          <a:xfrm>
            <a:off x="3881704" y="7095281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710413B-4DA6-40C2-922C-FAB843EE682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4">
        <xdr:nvSpPr>
          <xdr:cNvPr id="3132" name="28Day" hidden="1">
            <a:extLst>
              <a:ext uri="{FF2B5EF4-FFF2-40B4-BE49-F238E27FC236}">
                <a16:creationId xmlns:a16="http://schemas.microsoft.com/office/drawing/2014/main" id="{9C82A9C9-D05E-EB15-F57E-0FA6352DD15A}"/>
              </a:ext>
            </a:extLst>
          </xdr:cNvPr>
          <xdr:cNvSpPr/>
        </xdr:nvSpPr>
        <xdr:spPr>
          <a:xfrm>
            <a:off x="5219599" y="7095281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3B5C5E6-E244-4FDA-B718-4CBCAF7C106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5">
        <xdr:nvSpPr>
          <xdr:cNvPr id="3134" name="29Day" hidden="1">
            <a:extLst>
              <a:ext uri="{FF2B5EF4-FFF2-40B4-BE49-F238E27FC236}">
                <a16:creationId xmlns:a16="http://schemas.microsoft.com/office/drawing/2014/main" id="{9F66EA8D-001D-81A6-174F-506DBEF135B6}"/>
              </a:ext>
            </a:extLst>
          </xdr:cNvPr>
          <xdr:cNvSpPr/>
        </xdr:nvSpPr>
        <xdr:spPr>
          <a:xfrm>
            <a:off x="3614934" y="7291017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6044BE2-F586-46E4-94F5-08CE1F42ECC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5">
        <xdr:nvSpPr>
          <xdr:cNvPr id="3200" name="31Day" hidden="1">
            <a:extLst>
              <a:ext uri="{FF2B5EF4-FFF2-40B4-BE49-F238E27FC236}">
                <a16:creationId xmlns:a16="http://schemas.microsoft.com/office/drawing/2014/main" id="{0ECEF558-8DB2-8391-CB20-70C9065DCEB4}"/>
              </a:ext>
            </a:extLst>
          </xdr:cNvPr>
          <xdr:cNvSpPr/>
        </xdr:nvSpPr>
        <xdr:spPr>
          <a:xfrm>
            <a:off x="4150211" y="7291017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FE493EA-7310-44A2-82A3-0352D641C65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5">
        <xdr:nvSpPr>
          <xdr:cNvPr id="3201" name="34Day" hidden="1">
            <a:extLst>
              <a:ext uri="{FF2B5EF4-FFF2-40B4-BE49-F238E27FC236}">
                <a16:creationId xmlns:a16="http://schemas.microsoft.com/office/drawing/2014/main" id="{35B61D8C-CBF2-C7F0-FC74-6FA585380ED4}"/>
              </a:ext>
            </a:extLst>
          </xdr:cNvPr>
          <xdr:cNvSpPr/>
        </xdr:nvSpPr>
        <xdr:spPr>
          <a:xfrm>
            <a:off x="4954136" y="7291017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77CFC8E-4F1A-437D-A1A8-DBDCD9B8794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5">
        <xdr:nvSpPr>
          <xdr:cNvPr id="3202" name="35Day" hidden="1">
            <a:extLst>
              <a:ext uri="{FF2B5EF4-FFF2-40B4-BE49-F238E27FC236}">
                <a16:creationId xmlns:a16="http://schemas.microsoft.com/office/drawing/2014/main" id="{0BA7C0FF-689C-FD52-5A9D-3F6E3967DF57}"/>
              </a:ext>
            </a:extLst>
          </xdr:cNvPr>
          <xdr:cNvSpPr/>
        </xdr:nvSpPr>
        <xdr:spPr>
          <a:xfrm>
            <a:off x="5221133" y="7291017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CBD7CF5-89E7-4AB5-A404-7D4A1495297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5">
        <xdr:nvSpPr>
          <xdr:cNvPr id="3203" name="32Day" hidden="1">
            <a:extLst>
              <a:ext uri="{FF2B5EF4-FFF2-40B4-BE49-F238E27FC236}">
                <a16:creationId xmlns:a16="http://schemas.microsoft.com/office/drawing/2014/main" id="{E8682AA6-A56F-E230-013B-963576A9A7B0}"/>
              </a:ext>
            </a:extLst>
          </xdr:cNvPr>
          <xdr:cNvSpPr/>
        </xdr:nvSpPr>
        <xdr:spPr>
          <a:xfrm>
            <a:off x="4418440" y="7291017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99EF627-BD64-4F27-8A5E-0B21BD2BBB9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5">
        <xdr:nvSpPr>
          <xdr:cNvPr id="3204" name="30Day" hidden="1">
            <a:extLst>
              <a:ext uri="{FF2B5EF4-FFF2-40B4-BE49-F238E27FC236}">
                <a16:creationId xmlns:a16="http://schemas.microsoft.com/office/drawing/2014/main" id="{2C201A54-E743-D773-09EE-31F954080988}"/>
              </a:ext>
            </a:extLst>
          </xdr:cNvPr>
          <xdr:cNvSpPr/>
        </xdr:nvSpPr>
        <xdr:spPr>
          <a:xfrm>
            <a:off x="3881704" y="7291017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E172295-6BF4-4192-B632-21C575F0C52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5">
        <xdr:nvSpPr>
          <xdr:cNvPr id="3205" name="33Day" hidden="1">
            <a:extLst>
              <a:ext uri="{FF2B5EF4-FFF2-40B4-BE49-F238E27FC236}">
                <a16:creationId xmlns:a16="http://schemas.microsoft.com/office/drawing/2014/main" id="{E98CD1F1-C9CE-808B-B086-8AEB24356ED0}"/>
              </a:ext>
            </a:extLst>
          </xdr:cNvPr>
          <xdr:cNvSpPr/>
        </xdr:nvSpPr>
        <xdr:spPr>
          <a:xfrm>
            <a:off x="4684138" y="7291017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40ED9A7-8534-48D5-946D-C4BF726F13E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3206" name="Sa" hidden="1">
            <a:extLst>
              <a:ext uri="{FF2B5EF4-FFF2-40B4-BE49-F238E27FC236}">
                <a16:creationId xmlns:a16="http://schemas.microsoft.com/office/drawing/2014/main" id="{85F817FA-694A-0422-54AA-B9BA32566077}"/>
              </a:ext>
            </a:extLst>
          </xdr:cNvPr>
          <xdr:cNvSpPr/>
        </xdr:nvSpPr>
        <xdr:spPr>
          <a:xfrm>
            <a:off x="5221024" y="6313154"/>
            <a:ext cx="264911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Sa</a:t>
            </a:r>
          </a:p>
        </xdr:txBody>
      </xdr:sp>
      <xdr:sp macro="" textlink="">
        <xdr:nvSpPr>
          <xdr:cNvPr id="3207" name="Fr" hidden="1">
            <a:extLst>
              <a:ext uri="{FF2B5EF4-FFF2-40B4-BE49-F238E27FC236}">
                <a16:creationId xmlns:a16="http://schemas.microsoft.com/office/drawing/2014/main" id="{61968E53-E22D-3970-0DCC-0FACD25A8521}"/>
              </a:ext>
            </a:extLst>
          </xdr:cNvPr>
          <xdr:cNvSpPr/>
        </xdr:nvSpPr>
        <xdr:spPr>
          <a:xfrm>
            <a:off x="4954026" y="6313154"/>
            <a:ext cx="259872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Fr</a:t>
            </a:r>
          </a:p>
        </xdr:txBody>
      </xdr:sp>
      <xdr:sp macro="" textlink="">
        <xdr:nvSpPr>
          <xdr:cNvPr id="3208" name="Th" hidden="1">
            <a:extLst>
              <a:ext uri="{FF2B5EF4-FFF2-40B4-BE49-F238E27FC236}">
                <a16:creationId xmlns:a16="http://schemas.microsoft.com/office/drawing/2014/main" id="{B67D85DE-7EF7-8DE9-38D5-46268D52E86F}"/>
              </a:ext>
            </a:extLst>
          </xdr:cNvPr>
          <xdr:cNvSpPr/>
        </xdr:nvSpPr>
        <xdr:spPr>
          <a:xfrm>
            <a:off x="4683145" y="6313154"/>
            <a:ext cx="265793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Th</a:t>
            </a:r>
          </a:p>
        </xdr:txBody>
      </xdr:sp>
      <xdr:sp macro="" textlink="">
        <xdr:nvSpPr>
          <xdr:cNvPr id="3209" name="We" hidden="1">
            <a:extLst>
              <a:ext uri="{FF2B5EF4-FFF2-40B4-BE49-F238E27FC236}">
                <a16:creationId xmlns:a16="http://schemas.microsoft.com/office/drawing/2014/main" id="{2D54ED2D-9347-FEA7-F888-640077395716}"/>
              </a:ext>
            </a:extLst>
          </xdr:cNvPr>
          <xdr:cNvSpPr/>
        </xdr:nvSpPr>
        <xdr:spPr>
          <a:xfrm>
            <a:off x="4419864" y="6313154"/>
            <a:ext cx="258989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WeW</a:t>
            </a:r>
          </a:p>
        </xdr:txBody>
      </xdr:sp>
      <xdr:sp macro="" textlink="">
        <xdr:nvSpPr>
          <xdr:cNvPr id="3210" name="Tu" hidden="1">
            <a:extLst>
              <a:ext uri="{FF2B5EF4-FFF2-40B4-BE49-F238E27FC236}">
                <a16:creationId xmlns:a16="http://schemas.microsoft.com/office/drawing/2014/main" id="{5F4A634A-5C5E-AA1A-455C-9F50F1925E48}"/>
              </a:ext>
            </a:extLst>
          </xdr:cNvPr>
          <xdr:cNvSpPr/>
        </xdr:nvSpPr>
        <xdr:spPr>
          <a:xfrm>
            <a:off x="4150753" y="6313154"/>
            <a:ext cx="262720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Tu</a:t>
            </a:r>
          </a:p>
        </xdr:txBody>
      </xdr:sp>
      <xdr:sp macro="" textlink="">
        <xdr:nvSpPr>
          <xdr:cNvPr id="3211" name="Mo" hidden="1">
            <a:extLst>
              <a:ext uri="{FF2B5EF4-FFF2-40B4-BE49-F238E27FC236}">
                <a16:creationId xmlns:a16="http://schemas.microsoft.com/office/drawing/2014/main" id="{C23DE458-C21C-1D94-D0A0-13FA433FA6DF}"/>
              </a:ext>
            </a:extLst>
          </xdr:cNvPr>
          <xdr:cNvSpPr/>
        </xdr:nvSpPr>
        <xdr:spPr>
          <a:xfrm>
            <a:off x="3883128" y="6313154"/>
            <a:ext cx="258990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l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Mo</a:t>
            </a:r>
          </a:p>
        </xdr:txBody>
      </xdr:sp>
      <xdr:sp macro="" textlink="">
        <xdr:nvSpPr>
          <xdr:cNvPr id="3212" name="Su" hidden="1">
            <a:extLst>
              <a:ext uri="{FF2B5EF4-FFF2-40B4-BE49-F238E27FC236}">
                <a16:creationId xmlns:a16="http://schemas.microsoft.com/office/drawing/2014/main" id="{5E67E1F7-C874-95D3-04A7-2D27566F85FE}"/>
              </a:ext>
            </a:extLst>
          </xdr:cNvPr>
          <xdr:cNvSpPr/>
        </xdr:nvSpPr>
        <xdr:spPr>
          <a:xfrm>
            <a:off x="3616358" y="6313154"/>
            <a:ext cx="260743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Su</a:t>
            </a:r>
          </a:p>
        </xdr:txBody>
      </xdr:sp>
      <xdr:pic macro="[0]!ShowSettings">
        <xdr:nvPicPr>
          <xdr:cNvPr id="3213" name="SetBtn" hidden="1">
            <a:extLst>
              <a:ext uri="{FF2B5EF4-FFF2-40B4-BE49-F238E27FC236}">
                <a16:creationId xmlns:a16="http://schemas.microsoft.com/office/drawing/2014/main" id="{E98B9B58-78AB-444E-819D-05946DB568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28136" y="7747384"/>
            <a:ext cx="137196" cy="142488"/>
          </a:xfrm>
          <a:prstGeom prst="rect">
            <a:avLst/>
          </a:prstGeom>
        </xdr:spPr>
      </xdr:pic>
      <xdr:sp macro="[0]!CalCol" textlink="">
        <xdr:nvSpPr>
          <xdr:cNvPr id="3214" name="CalCol1" hidden="1">
            <a:extLst>
              <a:ext uri="{FF2B5EF4-FFF2-40B4-BE49-F238E27FC236}">
                <a16:creationId xmlns:a16="http://schemas.microsoft.com/office/drawing/2014/main" id="{8047E1B6-0DBD-9938-4320-FB3854F896CF}"/>
              </a:ext>
            </a:extLst>
          </xdr:cNvPr>
          <xdr:cNvSpPr/>
        </xdr:nvSpPr>
        <xdr:spPr>
          <a:xfrm>
            <a:off x="3594810" y="7943968"/>
            <a:ext cx="130020" cy="131640"/>
          </a:xfrm>
          <a:prstGeom prst="ellipse">
            <a:avLst/>
          </a:prstGeom>
          <a:solidFill>
            <a:srgbClr val="EAEA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15" name="CalCol2" hidden="1">
            <a:extLst>
              <a:ext uri="{FF2B5EF4-FFF2-40B4-BE49-F238E27FC236}">
                <a16:creationId xmlns:a16="http://schemas.microsoft.com/office/drawing/2014/main" id="{CAFA6144-2605-9051-8C7E-F51758825C8B}"/>
              </a:ext>
            </a:extLst>
          </xdr:cNvPr>
          <xdr:cNvSpPr/>
        </xdr:nvSpPr>
        <xdr:spPr>
          <a:xfrm>
            <a:off x="3819941" y="7943968"/>
            <a:ext cx="130020" cy="131640"/>
          </a:xfrm>
          <a:prstGeom prst="ellipse">
            <a:avLst/>
          </a:prstGeom>
          <a:solidFill>
            <a:schemeClr val="bg2">
              <a:lumMod val="75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16" name="CalCol3" hidden="1">
            <a:extLst>
              <a:ext uri="{FF2B5EF4-FFF2-40B4-BE49-F238E27FC236}">
                <a16:creationId xmlns:a16="http://schemas.microsoft.com/office/drawing/2014/main" id="{18425743-BE86-F670-254A-33FCAF9582C9}"/>
              </a:ext>
            </a:extLst>
          </xdr:cNvPr>
          <xdr:cNvSpPr/>
        </xdr:nvSpPr>
        <xdr:spPr>
          <a:xfrm>
            <a:off x="4045072" y="7943968"/>
            <a:ext cx="130860" cy="131640"/>
          </a:xfrm>
          <a:prstGeom prst="ellipse">
            <a:avLst/>
          </a:prstGeom>
          <a:solidFill>
            <a:schemeClr val="tx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17" name="CalCol4" hidden="1">
            <a:extLst>
              <a:ext uri="{FF2B5EF4-FFF2-40B4-BE49-F238E27FC236}">
                <a16:creationId xmlns:a16="http://schemas.microsoft.com/office/drawing/2014/main" id="{74566EE5-A15B-012C-C48B-33051386C67B}"/>
              </a:ext>
            </a:extLst>
          </xdr:cNvPr>
          <xdr:cNvSpPr/>
        </xdr:nvSpPr>
        <xdr:spPr>
          <a:xfrm>
            <a:off x="4271041" y="7943968"/>
            <a:ext cx="130020" cy="131640"/>
          </a:xfrm>
          <a:prstGeom prst="ellipse">
            <a:avLst/>
          </a:prstGeom>
          <a:solidFill>
            <a:schemeClr val="accent1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18" name="CalCol5" hidden="1">
            <a:extLst>
              <a:ext uri="{FF2B5EF4-FFF2-40B4-BE49-F238E27FC236}">
                <a16:creationId xmlns:a16="http://schemas.microsoft.com/office/drawing/2014/main" id="{6BC115E6-6CF1-F28D-7CD9-2ED4FFA2A2D0}"/>
              </a:ext>
            </a:extLst>
          </xdr:cNvPr>
          <xdr:cNvSpPr/>
        </xdr:nvSpPr>
        <xdr:spPr>
          <a:xfrm>
            <a:off x="4496172" y="7943968"/>
            <a:ext cx="130020" cy="131640"/>
          </a:xfrm>
          <a:prstGeom prst="ellipse">
            <a:avLst/>
          </a:prstGeom>
          <a:solidFill>
            <a:schemeClr val="accent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19" name="CalCol6" hidden="1">
            <a:extLst>
              <a:ext uri="{FF2B5EF4-FFF2-40B4-BE49-F238E27FC236}">
                <a16:creationId xmlns:a16="http://schemas.microsoft.com/office/drawing/2014/main" id="{3EC53C09-62B4-56B6-8F81-71FFC182AF13}"/>
              </a:ext>
            </a:extLst>
          </xdr:cNvPr>
          <xdr:cNvSpPr/>
        </xdr:nvSpPr>
        <xdr:spPr>
          <a:xfrm>
            <a:off x="4722142" y="7943968"/>
            <a:ext cx="130020" cy="131640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20" name="CalCol7" hidden="1">
            <a:extLst>
              <a:ext uri="{FF2B5EF4-FFF2-40B4-BE49-F238E27FC236}">
                <a16:creationId xmlns:a16="http://schemas.microsoft.com/office/drawing/2014/main" id="{1C8C1E8B-CC16-DFC5-A10B-84EA81B3C29F}"/>
              </a:ext>
            </a:extLst>
          </xdr:cNvPr>
          <xdr:cNvSpPr/>
        </xdr:nvSpPr>
        <xdr:spPr>
          <a:xfrm>
            <a:off x="4947272" y="7943968"/>
            <a:ext cx="130020" cy="131640"/>
          </a:xfrm>
          <a:prstGeom prst="ellipse">
            <a:avLst/>
          </a:prstGeom>
          <a:solidFill>
            <a:schemeClr val="accent4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21" name="CalCol8" hidden="1">
            <a:extLst>
              <a:ext uri="{FF2B5EF4-FFF2-40B4-BE49-F238E27FC236}">
                <a16:creationId xmlns:a16="http://schemas.microsoft.com/office/drawing/2014/main" id="{B9E57E61-9B43-CA1D-F11C-484F3825B224}"/>
              </a:ext>
            </a:extLst>
          </xdr:cNvPr>
          <xdr:cNvSpPr/>
        </xdr:nvSpPr>
        <xdr:spPr>
          <a:xfrm>
            <a:off x="5172404" y="7943968"/>
            <a:ext cx="130858" cy="131640"/>
          </a:xfrm>
          <a:prstGeom prst="ellipse">
            <a:avLst/>
          </a:prstGeom>
          <a:solidFill>
            <a:srgbClr val="C7E9F6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3222" name="CalCol9" hidden="1">
            <a:extLst>
              <a:ext uri="{FF2B5EF4-FFF2-40B4-BE49-F238E27FC236}">
                <a16:creationId xmlns:a16="http://schemas.microsoft.com/office/drawing/2014/main" id="{2A99D2FE-81B3-EBAA-2255-1B9E2F0AC85B}"/>
              </a:ext>
            </a:extLst>
          </xdr:cNvPr>
          <xdr:cNvSpPr/>
        </xdr:nvSpPr>
        <xdr:spPr>
          <a:xfrm>
            <a:off x="5398373" y="7943968"/>
            <a:ext cx="130020" cy="131640"/>
          </a:xfrm>
          <a:prstGeom prst="ellipse">
            <a:avLst/>
          </a:prstGeom>
          <a:solidFill>
            <a:srgbClr val="F3FC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3223" name="PrevMonth" hidden="1">
            <a:extLst>
              <a:ext uri="{FF2B5EF4-FFF2-40B4-BE49-F238E27FC236}">
                <a16:creationId xmlns:a16="http://schemas.microsoft.com/office/drawing/2014/main" id="{4A4A3F53-95FD-DD23-5325-352233633A82}"/>
              </a:ext>
            </a:extLst>
          </xdr:cNvPr>
          <xdr:cNvGrpSpPr/>
        </xdr:nvGrpSpPr>
        <xdr:grpSpPr>
          <a:xfrm>
            <a:off x="3647114" y="6153272"/>
            <a:ext cx="104297" cy="108321"/>
            <a:chOff x="3647114" y="6153272"/>
            <a:chExt cx="104297" cy="108321"/>
          </a:xfrm>
        </xdr:grpSpPr>
        <xdr:sp macro="[0]!PrevMonth" textlink="">
          <xdr:nvSpPr>
            <xdr:cNvPr id="3230" name="PrevRec" hidden="1">
              <a:extLst>
                <a:ext uri="{FF2B5EF4-FFF2-40B4-BE49-F238E27FC236}">
                  <a16:creationId xmlns:a16="http://schemas.microsoft.com/office/drawing/2014/main" id="{60685F34-B969-D00D-CC89-316900E05703}"/>
                </a:ext>
              </a:extLst>
            </xdr:cNvPr>
            <xdr:cNvSpPr/>
          </xdr:nvSpPr>
          <xdr:spPr>
            <a:xfrm>
              <a:off x="3647114" y="6153272"/>
              <a:ext cx="104297" cy="108321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PrevMonth" textlink="">
          <xdr:nvSpPr>
            <xdr:cNvPr id="3231" name="PrevTri" hidden="1">
              <a:extLst>
                <a:ext uri="{FF2B5EF4-FFF2-40B4-BE49-F238E27FC236}">
                  <a16:creationId xmlns:a16="http://schemas.microsoft.com/office/drawing/2014/main" id="{528D3F9A-A23A-EC26-F814-547D36898DBB}"/>
                </a:ext>
              </a:extLst>
            </xdr:cNvPr>
            <xdr:cNvSpPr/>
          </xdr:nvSpPr>
          <xdr:spPr>
            <a:xfrm rot="16200000">
              <a:off x="3657768" y="6179592"/>
              <a:ext cx="71928" cy="55682"/>
            </a:xfrm>
            <a:prstGeom prst="triangle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grpSp>
        <xdr:nvGrpSpPr>
          <xdr:cNvPr id="3224" name="NextMonth" hidden="1">
            <a:extLst>
              <a:ext uri="{FF2B5EF4-FFF2-40B4-BE49-F238E27FC236}">
                <a16:creationId xmlns:a16="http://schemas.microsoft.com/office/drawing/2014/main" id="{9419CC95-C7E0-8495-608C-05B1C38A9F12}"/>
              </a:ext>
            </a:extLst>
          </xdr:cNvPr>
          <xdr:cNvGrpSpPr/>
        </xdr:nvGrpSpPr>
        <xdr:grpSpPr>
          <a:xfrm>
            <a:off x="5349779" y="6153272"/>
            <a:ext cx="104297" cy="108321"/>
            <a:chOff x="5349779" y="6153272"/>
            <a:chExt cx="104297" cy="108321"/>
          </a:xfrm>
        </xdr:grpSpPr>
        <xdr:sp macro="[0]!NextMonth" textlink="">
          <xdr:nvSpPr>
            <xdr:cNvPr id="3228" name="NextRec" hidden="1">
              <a:extLst>
                <a:ext uri="{FF2B5EF4-FFF2-40B4-BE49-F238E27FC236}">
                  <a16:creationId xmlns:a16="http://schemas.microsoft.com/office/drawing/2014/main" id="{D377C51D-8BC5-53C3-224F-F6053D8099CF}"/>
                </a:ext>
              </a:extLst>
            </xdr:cNvPr>
            <xdr:cNvSpPr/>
          </xdr:nvSpPr>
          <xdr:spPr>
            <a:xfrm>
              <a:off x="5349779" y="6153272"/>
              <a:ext cx="104297" cy="108321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NextMonth" textlink="">
          <xdr:nvSpPr>
            <xdr:cNvPr id="3229" name="NextTri" hidden="1">
              <a:extLst>
                <a:ext uri="{FF2B5EF4-FFF2-40B4-BE49-F238E27FC236}">
                  <a16:creationId xmlns:a16="http://schemas.microsoft.com/office/drawing/2014/main" id="{79599067-8822-783B-BB4E-F1D4494D124B}"/>
                </a:ext>
              </a:extLst>
            </xdr:cNvPr>
            <xdr:cNvSpPr/>
          </xdr:nvSpPr>
          <xdr:spPr>
            <a:xfrm rot="5400000">
              <a:off x="5369484" y="6179592"/>
              <a:ext cx="71928" cy="55682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sp macro="" textlink="CalPopUp!A2">
        <xdr:nvSpPr>
          <xdr:cNvPr id="3225" name="Year" hidden="1">
            <a:extLst>
              <a:ext uri="{FF2B5EF4-FFF2-40B4-BE49-F238E27FC236}">
                <a16:creationId xmlns:a16="http://schemas.microsoft.com/office/drawing/2014/main" id="{9D1767E9-830E-F879-C26E-789C18EE80CE}"/>
              </a:ext>
            </a:extLst>
          </xdr:cNvPr>
          <xdr:cNvSpPr txBox="1"/>
        </xdr:nvSpPr>
        <xdr:spPr>
          <a:xfrm>
            <a:off x="4675690" y="6112537"/>
            <a:ext cx="341166" cy="188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ctr"/>
            <a:fld id="{4A9B434E-EDE5-46E4-8B30-B4C621B5FCC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2024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NextYear" textlink="">
        <xdr:nvSpPr>
          <xdr:cNvPr id="3226" name="NextYr" hidden="1">
            <a:extLst>
              <a:ext uri="{FF2B5EF4-FFF2-40B4-BE49-F238E27FC236}">
                <a16:creationId xmlns:a16="http://schemas.microsoft.com/office/drawing/2014/main" id="{3A23BEE9-B4B9-CD4A-D12C-D42917A966E2}"/>
              </a:ext>
            </a:extLst>
          </xdr:cNvPr>
          <xdr:cNvSpPr/>
        </xdr:nvSpPr>
        <xdr:spPr>
          <a:xfrm>
            <a:off x="4605433" y="6161070"/>
            <a:ext cx="91540" cy="90991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PrevYear" textlink="">
        <xdr:nvSpPr>
          <xdr:cNvPr id="3227" name="PrevYr" hidden="1">
            <a:extLst>
              <a:ext uri="{FF2B5EF4-FFF2-40B4-BE49-F238E27FC236}">
                <a16:creationId xmlns:a16="http://schemas.microsoft.com/office/drawing/2014/main" id="{50879A93-2A65-728D-D48F-78CA5789850D}"/>
              </a:ext>
            </a:extLst>
          </xdr:cNvPr>
          <xdr:cNvSpPr/>
        </xdr:nvSpPr>
        <xdr:spPr>
          <a:xfrm flipV="1">
            <a:off x="5014170" y="6161070"/>
            <a:ext cx="91540" cy="90991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16</xdr:row>
      <xdr:rowOff>0</xdr:rowOff>
    </xdr:from>
    <xdr:to>
      <xdr:col>12</xdr:col>
      <xdr:colOff>285812</xdr:colOff>
      <xdr:row>28</xdr:row>
      <xdr:rowOff>16209</xdr:rowOff>
    </xdr:to>
    <xdr:grpSp>
      <xdr:nvGrpSpPr>
        <xdr:cNvPr id="75" name="Calendar">
          <a:extLst>
            <a:ext uri="{FF2B5EF4-FFF2-40B4-BE49-F238E27FC236}">
              <a16:creationId xmlns:a16="http://schemas.microsoft.com/office/drawing/2014/main" id="{A2B405B9-A161-4D87-8AE8-4192DE597E94}"/>
            </a:ext>
          </a:extLst>
        </xdr:cNvPr>
        <xdr:cNvGrpSpPr/>
      </xdr:nvGrpSpPr>
      <xdr:grpSpPr>
        <a:xfrm>
          <a:off x="5486400" y="2946400"/>
          <a:ext cx="2114612" cy="2226009"/>
          <a:chOff x="3492500" y="5918200"/>
          <a:chExt cx="2116344" cy="2219082"/>
        </a:xfrm>
      </xdr:grpSpPr>
      <xdr:sp macro="" textlink="">
        <xdr:nvSpPr>
          <xdr:cNvPr id="76" name="CalBack">
            <a:extLst>
              <a:ext uri="{FF2B5EF4-FFF2-40B4-BE49-F238E27FC236}">
                <a16:creationId xmlns:a16="http://schemas.microsoft.com/office/drawing/2014/main" id="{D5461F66-9465-5C1C-2F22-A2955E5AC5AB}"/>
              </a:ext>
            </a:extLst>
          </xdr:cNvPr>
          <xdr:cNvSpPr/>
        </xdr:nvSpPr>
        <xdr:spPr>
          <a:xfrm>
            <a:off x="3492500" y="5918200"/>
            <a:ext cx="2114436" cy="1974608"/>
          </a:xfrm>
          <a:prstGeom prst="rect">
            <a:avLst/>
          </a:prstGeom>
          <a:solidFill>
            <a:srgbClr val="F3FCEA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[0]!SelectDay" textlink="CalPopUp!$F$6">
        <xdr:nvSpPr>
          <xdr:cNvPr id="77" name="40Day">
            <a:extLst>
              <a:ext uri="{FF2B5EF4-FFF2-40B4-BE49-F238E27FC236}">
                <a16:creationId xmlns:a16="http://schemas.microsoft.com/office/drawing/2014/main" id="{98231CC5-3932-BBB0-C0F8-A8B6EE0BB338}"/>
              </a:ext>
            </a:extLst>
          </xdr:cNvPr>
          <xdr:cNvSpPr/>
        </xdr:nvSpPr>
        <xdr:spPr>
          <a:xfrm>
            <a:off x="4685214" y="7485788"/>
            <a:ext cx="26565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D452519-284E-49DD-A23B-BD97C13C24F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6">
        <xdr:nvSpPr>
          <xdr:cNvPr id="78" name="41Day">
            <a:extLst>
              <a:ext uri="{FF2B5EF4-FFF2-40B4-BE49-F238E27FC236}">
                <a16:creationId xmlns:a16="http://schemas.microsoft.com/office/drawing/2014/main" id="{E188ABB7-F23F-C74A-E2BE-074264B940A6}"/>
              </a:ext>
            </a:extLst>
          </xdr:cNvPr>
          <xdr:cNvSpPr/>
        </xdr:nvSpPr>
        <xdr:spPr>
          <a:xfrm>
            <a:off x="4955454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8844CFA-D222-4A9D-A868-A19DB2CC970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6">
        <xdr:nvSpPr>
          <xdr:cNvPr id="79" name="39Day">
            <a:extLst>
              <a:ext uri="{FF2B5EF4-FFF2-40B4-BE49-F238E27FC236}">
                <a16:creationId xmlns:a16="http://schemas.microsoft.com/office/drawing/2014/main" id="{D4C73170-799C-FC42-8561-2D48CABBC184}"/>
              </a:ext>
            </a:extLst>
          </xdr:cNvPr>
          <xdr:cNvSpPr/>
        </xdr:nvSpPr>
        <xdr:spPr>
          <a:xfrm>
            <a:off x="4419274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451779E-1F1A-41CE-9B18-69E26B4685D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6">
        <xdr:nvSpPr>
          <xdr:cNvPr id="80" name="38Day">
            <a:extLst>
              <a:ext uri="{FF2B5EF4-FFF2-40B4-BE49-F238E27FC236}">
                <a16:creationId xmlns:a16="http://schemas.microsoft.com/office/drawing/2014/main" id="{D54B5EF3-A309-8604-3066-8BA6011827C4}"/>
              </a:ext>
            </a:extLst>
          </xdr:cNvPr>
          <xdr:cNvSpPr/>
        </xdr:nvSpPr>
        <xdr:spPr>
          <a:xfrm>
            <a:off x="4150803" y="7485788"/>
            <a:ext cx="262074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8BA671E9-1B24-4F0B-8589-18654E338F1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6">
        <xdr:nvSpPr>
          <xdr:cNvPr id="81" name="42Day">
            <a:extLst>
              <a:ext uri="{FF2B5EF4-FFF2-40B4-BE49-F238E27FC236}">
                <a16:creationId xmlns:a16="http://schemas.microsoft.com/office/drawing/2014/main" id="{B3B23874-C41C-9FD8-9E1E-95944D0DA027}"/>
              </a:ext>
            </a:extLst>
          </xdr:cNvPr>
          <xdr:cNvSpPr/>
        </xdr:nvSpPr>
        <xdr:spPr>
          <a:xfrm>
            <a:off x="5222693" y="7485788"/>
            <a:ext cx="26514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B9BC1D9-D00B-4451-BD2B-458A1771950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6">
        <xdr:nvSpPr>
          <xdr:cNvPr id="82" name="37Day">
            <a:extLst>
              <a:ext uri="{FF2B5EF4-FFF2-40B4-BE49-F238E27FC236}">
                <a16:creationId xmlns:a16="http://schemas.microsoft.com/office/drawing/2014/main" id="{7DBC90DD-4562-630D-A9F4-B1BA295F7BD9}"/>
              </a:ext>
            </a:extLst>
          </xdr:cNvPr>
          <xdr:cNvSpPr/>
        </xdr:nvSpPr>
        <xdr:spPr>
          <a:xfrm>
            <a:off x="3882056" y="7485788"/>
            <a:ext cx="260106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0DD12BC-F48A-44E8-A391-DD611C1F358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6">
        <xdr:nvSpPr>
          <xdr:cNvPr id="83" name="36Day">
            <a:extLst>
              <a:ext uri="{FF2B5EF4-FFF2-40B4-BE49-F238E27FC236}">
                <a16:creationId xmlns:a16="http://schemas.microsoft.com/office/drawing/2014/main" id="{5E351E4B-3104-776C-8A5A-0CD7F4C24CCB}"/>
              </a:ext>
            </a:extLst>
          </xdr:cNvPr>
          <xdr:cNvSpPr/>
        </xdr:nvSpPr>
        <xdr:spPr>
          <a:xfrm>
            <a:off x="3615044" y="7485788"/>
            <a:ext cx="260977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A8FF7A0-1299-41BC-B8E1-2646DA213FC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4" name="Settings" hidden="1">
            <a:extLst>
              <a:ext uri="{FF2B5EF4-FFF2-40B4-BE49-F238E27FC236}">
                <a16:creationId xmlns:a16="http://schemas.microsoft.com/office/drawing/2014/main" id="{C2540073-C643-770E-05BA-3038E619C7E6}"/>
              </a:ext>
            </a:extLst>
          </xdr:cNvPr>
          <xdr:cNvSpPr/>
        </xdr:nvSpPr>
        <xdr:spPr>
          <a:xfrm>
            <a:off x="3494408" y="7902210"/>
            <a:ext cx="2114436" cy="235072"/>
          </a:xfrm>
          <a:prstGeom prst="rect">
            <a:avLst/>
          </a:prstGeom>
          <a:solidFill>
            <a:srgbClr val="F3FCEA"/>
          </a:solidFill>
          <a:ln w="6350"/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CalPopUp!A4">
        <xdr:nvSpPr>
          <xdr:cNvPr id="85" name="Month">
            <a:extLst>
              <a:ext uri="{FF2B5EF4-FFF2-40B4-BE49-F238E27FC236}">
                <a16:creationId xmlns:a16="http://schemas.microsoft.com/office/drawing/2014/main" id="{C17B2F66-127C-80AC-020B-072F22BA6A70}"/>
              </a:ext>
            </a:extLst>
          </xdr:cNvPr>
          <xdr:cNvSpPr txBox="1"/>
        </xdr:nvSpPr>
        <xdr:spPr>
          <a:xfrm>
            <a:off x="3782934" y="6112537"/>
            <a:ext cx="752104" cy="188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r"/>
            <a:fld id="{BAB88EC6-2001-4C67-89CA-6323D004C9E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February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" textlink="">
        <xdr:nvSpPr>
          <xdr:cNvPr id="86" name="CalBorder">
            <a:extLst>
              <a:ext uri="{FF2B5EF4-FFF2-40B4-BE49-F238E27FC236}">
                <a16:creationId xmlns:a16="http://schemas.microsoft.com/office/drawing/2014/main" id="{BE1ADDD7-4EF8-2541-FAFA-66CC431FA605}"/>
              </a:ext>
            </a:extLst>
          </xdr:cNvPr>
          <xdr:cNvSpPr/>
        </xdr:nvSpPr>
        <xdr:spPr>
          <a:xfrm>
            <a:off x="3599421" y="6087154"/>
            <a:ext cx="1903668" cy="1611509"/>
          </a:xfrm>
          <a:prstGeom prst="rect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SelectDay" textlink="CalPopUp!$B$1">
        <xdr:nvSpPr>
          <xdr:cNvPr id="87" name="1Day">
            <a:extLst>
              <a:ext uri="{FF2B5EF4-FFF2-40B4-BE49-F238E27FC236}">
                <a16:creationId xmlns:a16="http://schemas.microsoft.com/office/drawing/2014/main" id="{4A0E315D-B7C9-B3E1-C14C-33C3B4BD87AC}"/>
              </a:ext>
            </a:extLst>
          </xdr:cNvPr>
          <xdr:cNvSpPr/>
        </xdr:nvSpPr>
        <xdr:spPr>
          <a:xfrm>
            <a:off x="3614934" y="6511525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6ACE3AD-56E4-45A0-BE5C-46123EE15BD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1">
        <xdr:nvSpPr>
          <xdr:cNvPr id="88" name="3Day">
            <a:extLst>
              <a:ext uri="{FF2B5EF4-FFF2-40B4-BE49-F238E27FC236}">
                <a16:creationId xmlns:a16="http://schemas.microsoft.com/office/drawing/2014/main" id="{67725AC4-F299-930E-D34D-6255705CD848}"/>
              </a:ext>
            </a:extLst>
          </xdr:cNvPr>
          <xdr:cNvSpPr/>
        </xdr:nvSpPr>
        <xdr:spPr>
          <a:xfrm>
            <a:off x="4150211" y="6511525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0AA4C4A-D301-40DA-8AFC-F2F76440F8B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2">
        <xdr:nvSpPr>
          <xdr:cNvPr id="89" name="14Day">
            <a:extLst>
              <a:ext uri="{FF2B5EF4-FFF2-40B4-BE49-F238E27FC236}">
                <a16:creationId xmlns:a16="http://schemas.microsoft.com/office/drawing/2014/main" id="{82A1D834-10C7-905A-F037-2C5D88A408DE}"/>
              </a:ext>
            </a:extLst>
          </xdr:cNvPr>
          <xdr:cNvSpPr/>
        </xdr:nvSpPr>
        <xdr:spPr>
          <a:xfrm>
            <a:off x="5219599" y="6705970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41B380E-058E-4833-995D-39A7FE725F0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1">
        <xdr:nvSpPr>
          <xdr:cNvPr id="90" name="7Day">
            <a:extLst>
              <a:ext uri="{FF2B5EF4-FFF2-40B4-BE49-F238E27FC236}">
                <a16:creationId xmlns:a16="http://schemas.microsoft.com/office/drawing/2014/main" id="{259E07FC-91BE-6441-9611-7DC061C2605B}"/>
              </a:ext>
            </a:extLst>
          </xdr:cNvPr>
          <xdr:cNvSpPr/>
        </xdr:nvSpPr>
        <xdr:spPr>
          <a:xfrm>
            <a:off x="5219599" y="6511525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CB84B745-19BB-40D9-9011-8A02051555C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1">
        <xdr:nvSpPr>
          <xdr:cNvPr id="91" name="4Day">
            <a:extLst>
              <a:ext uri="{FF2B5EF4-FFF2-40B4-BE49-F238E27FC236}">
                <a16:creationId xmlns:a16="http://schemas.microsoft.com/office/drawing/2014/main" id="{CA1273C6-7CD6-C2A7-F523-910ECA56701C}"/>
              </a:ext>
            </a:extLst>
          </xdr:cNvPr>
          <xdr:cNvSpPr/>
        </xdr:nvSpPr>
        <xdr:spPr>
          <a:xfrm>
            <a:off x="4418440" y="6511525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B52910C-05BD-4B67-8507-37EA45AF5B2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1">
        <xdr:nvSpPr>
          <xdr:cNvPr id="92" name="2Day">
            <a:extLst>
              <a:ext uri="{FF2B5EF4-FFF2-40B4-BE49-F238E27FC236}">
                <a16:creationId xmlns:a16="http://schemas.microsoft.com/office/drawing/2014/main" id="{7F5BC26C-DA52-3E77-4EB3-E4291C4A8DD1}"/>
              </a:ext>
            </a:extLst>
          </xdr:cNvPr>
          <xdr:cNvSpPr/>
        </xdr:nvSpPr>
        <xdr:spPr>
          <a:xfrm>
            <a:off x="3881704" y="6511525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354292E-1052-49A9-B0B9-9D8BE1314DD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1">
        <xdr:nvSpPr>
          <xdr:cNvPr id="93" name="5Day">
            <a:extLst>
              <a:ext uri="{FF2B5EF4-FFF2-40B4-BE49-F238E27FC236}">
                <a16:creationId xmlns:a16="http://schemas.microsoft.com/office/drawing/2014/main" id="{30AC4AA9-0991-7E00-DCF4-5FA705F5038B}"/>
              </a:ext>
            </a:extLst>
          </xdr:cNvPr>
          <xdr:cNvSpPr/>
        </xdr:nvSpPr>
        <xdr:spPr>
          <a:xfrm>
            <a:off x="4682602" y="6511525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18C2CBE-622C-4119-8944-904F347194C8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2">
        <xdr:nvSpPr>
          <xdr:cNvPr id="94" name="8Day">
            <a:extLst>
              <a:ext uri="{FF2B5EF4-FFF2-40B4-BE49-F238E27FC236}">
                <a16:creationId xmlns:a16="http://schemas.microsoft.com/office/drawing/2014/main" id="{484F5FEA-5F8A-DABA-C48E-44AE5761A871}"/>
              </a:ext>
            </a:extLst>
          </xdr:cNvPr>
          <xdr:cNvSpPr/>
        </xdr:nvSpPr>
        <xdr:spPr>
          <a:xfrm>
            <a:off x="3614934" y="6705970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0C23E83-5E13-40BE-AEFB-2C4BAADB9E2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2">
        <xdr:nvSpPr>
          <xdr:cNvPr id="95" name="10Day">
            <a:extLst>
              <a:ext uri="{FF2B5EF4-FFF2-40B4-BE49-F238E27FC236}">
                <a16:creationId xmlns:a16="http://schemas.microsoft.com/office/drawing/2014/main" id="{39BC798D-5EAD-8ECF-1475-AE7CAE98CA20}"/>
              </a:ext>
            </a:extLst>
          </xdr:cNvPr>
          <xdr:cNvSpPr/>
        </xdr:nvSpPr>
        <xdr:spPr>
          <a:xfrm>
            <a:off x="4150211" y="6705970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D0BC11D-0C12-427F-8A1D-E4C8555080A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1">
        <xdr:nvSpPr>
          <xdr:cNvPr id="96" name="6Day">
            <a:extLst>
              <a:ext uri="{FF2B5EF4-FFF2-40B4-BE49-F238E27FC236}">
                <a16:creationId xmlns:a16="http://schemas.microsoft.com/office/drawing/2014/main" id="{B7A70F70-CF3D-B523-378F-EC4362CDE4F8}"/>
              </a:ext>
            </a:extLst>
          </xdr:cNvPr>
          <xdr:cNvSpPr/>
        </xdr:nvSpPr>
        <xdr:spPr>
          <a:xfrm>
            <a:off x="4952601" y="6511525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0F452D6-3868-4CEB-8778-2A3F6E6C21A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2">
        <xdr:nvSpPr>
          <xdr:cNvPr id="97" name="13Day">
            <a:extLst>
              <a:ext uri="{FF2B5EF4-FFF2-40B4-BE49-F238E27FC236}">
                <a16:creationId xmlns:a16="http://schemas.microsoft.com/office/drawing/2014/main" id="{01C1A032-2650-02EF-E8EA-9D14BFCC49E9}"/>
              </a:ext>
            </a:extLst>
          </xdr:cNvPr>
          <xdr:cNvSpPr/>
        </xdr:nvSpPr>
        <xdr:spPr>
          <a:xfrm>
            <a:off x="4952601" y="6705970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24FFFFAE-3768-4C9E-93D0-BCCB5BDA7C5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2">
        <xdr:nvSpPr>
          <xdr:cNvPr id="98" name="11Day">
            <a:extLst>
              <a:ext uri="{FF2B5EF4-FFF2-40B4-BE49-F238E27FC236}">
                <a16:creationId xmlns:a16="http://schemas.microsoft.com/office/drawing/2014/main" id="{4A1DF182-E034-F767-38D2-B70E9004E490}"/>
              </a:ext>
            </a:extLst>
          </xdr:cNvPr>
          <xdr:cNvSpPr/>
        </xdr:nvSpPr>
        <xdr:spPr>
          <a:xfrm>
            <a:off x="4418440" y="6705970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B5B0347-39A0-4AE0-BD52-023FA6A542C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2">
        <xdr:nvSpPr>
          <xdr:cNvPr id="99" name="9Day">
            <a:extLst>
              <a:ext uri="{FF2B5EF4-FFF2-40B4-BE49-F238E27FC236}">
                <a16:creationId xmlns:a16="http://schemas.microsoft.com/office/drawing/2014/main" id="{1E932D19-A736-571F-E399-87CC6843D80B}"/>
              </a:ext>
            </a:extLst>
          </xdr:cNvPr>
          <xdr:cNvSpPr/>
        </xdr:nvSpPr>
        <xdr:spPr>
          <a:xfrm>
            <a:off x="3881704" y="6705970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B33CD72-78EF-4CDE-A818-E4A677711BA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2">
        <xdr:nvSpPr>
          <xdr:cNvPr id="100" name="12Day">
            <a:extLst>
              <a:ext uri="{FF2B5EF4-FFF2-40B4-BE49-F238E27FC236}">
                <a16:creationId xmlns:a16="http://schemas.microsoft.com/office/drawing/2014/main" id="{D0FE1842-1177-DC13-E345-857A5384E975}"/>
              </a:ext>
            </a:extLst>
          </xdr:cNvPr>
          <xdr:cNvSpPr/>
        </xdr:nvSpPr>
        <xdr:spPr>
          <a:xfrm>
            <a:off x="4682602" y="6705970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9E9E8FA-96BD-47CF-AA00-C8AE2E7018F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3">
        <xdr:nvSpPr>
          <xdr:cNvPr id="101" name="15Day">
            <a:extLst>
              <a:ext uri="{FF2B5EF4-FFF2-40B4-BE49-F238E27FC236}">
                <a16:creationId xmlns:a16="http://schemas.microsoft.com/office/drawing/2014/main" id="{F7CDA50A-CC69-A7D9-6AC2-6C597967AAB3}"/>
              </a:ext>
            </a:extLst>
          </xdr:cNvPr>
          <xdr:cNvSpPr/>
        </xdr:nvSpPr>
        <xdr:spPr>
          <a:xfrm>
            <a:off x="3614934" y="6900508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ECA7DD1B-BF8F-4053-B52B-DE22ACE07BFB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3">
        <xdr:nvSpPr>
          <xdr:cNvPr id="102" name="17Day">
            <a:extLst>
              <a:ext uri="{FF2B5EF4-FFF2-40B4-BE49-F238E27FC236}">
                <a16:creationId xmlns:a16="http://schemas.microsoft.com/office/drawing/2014/main" id="{E0F77A8C-EED7-9A32-0196-CB4B6ADD3F87}"/>
              </a:ext>
            </a:extLst>
          </xdr:cNvPr>
          <xdr:cNvSpPr/>
        </xdr:nvSpPr>
        <xdr:spPr>
          <a:xfrm>
            <a:off x="4150211" y="6900508"/>
            <a:ext cx="261839" cy="189564"/>
          </a:xfrm>
          <a:prstGeom prst="rect">
            <a:avLst/>
          </a:prstGeom>
          <a:solidFill>
            <a:srgbClr val="FCD5B4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334D3FC-2559-46B2-8494-0D44C4022220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</a:t>
            </a:fld>
            <a:endParaRPr lang="en-US" sz="900" b="1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3">
        <xdr:nvSpPr>
          <xdr:cNvPr id="103" name="20Day">
            <a:extLst>
              <a:ext uri="{FF2B5EF4-FFF2-40B4-BE49-F238E27FC236}">
                <a16:creationId xmlns:a16="http://schemas.microsoft.com/office/drawing/2014/main" id="{4F9BE30F-BC55-353E-8F99-368C4D846044}"/>
              </a:ext>
            </a:extLst>
          </xdr:cNvPr>
          <xdr:cNvSpPr/>
        </xdr:nvSpPr>
        <xdr:spPr>
          <a:xfrm>
            <a:off x="4952601" y="6900508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61756F4-FB9C-4733-AA87-F4B4B2085E01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3">
        <xdr:nvSpPr>
          <xdr:cNvPr id="104" name="21Day">
            <a:extLst>
              <a:ext uri="{FF2B5EF4-FFF2-40B4-BE49-F238E27FC236}">
                <a16:creationId xmlns:a16="http://schemas.microsoft.com/office/drawing/2014/main" id="{B2DAB88B-E2DB-D3F8-956C-5232CD4DE296}"/>
              </a:ext>
            </a:extLst>
          </xdr:cNvPr>
          <xdr:cNvSpPr/>
        </xdr:nvSpPr>
        <xdr:spPr>
          <a:xfrm>
            <a:off x="5219599" y="6900508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1832F6FA-F54B-42B1-A140-13158AD92B1E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3">
        <xdr:nvSpPr>
          <xdr:cNvPr id="105" name="18Day">
            <a:extLst>
              <a:ext uri="{FF2B5EF4-FFF2-40B4-BE49-F238E27FC236}">
                <a16:creationId xmlns:a16="http://schemas.microsoft.com/office/drawing/2014/main" id="{9AD837B3-262D-8624-2855-534D48B5FB76}"/>
              </a:ext>
            </a:extLst>
          </xdr:cNvPr>
          <xdr:cNvSpPr/>
        </xdr:nvSpPr>
        <xdr:spPr>
          <a:xfrm>
            <a:off x="4418440" y="6900508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768B921E-0A7B-4B4B-8991-C5249DFDD6E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3">
        <xdr:nvSpPr>
          <xdr:cNvPr id="106" name="16Day">
            <a:extLst>
              <a:ext uri="{FF2B5EF4-FFF2-40B4-BE49-F238E27FC236}">
                <a16:creationId xmlns:a16="http://schemas.microsoft.com/office/drawing/2014/main" id="{67EE4ACB-78F1-6C9F-8ACE-4E88274CF49B}"/>
              </a:ext>
            </a:extLst>
          </xdr:cNvPr>
          <xdr:cNvSpPr/>
        </xdr:nvSpPr>
        <xdr:spPr>
          <a:xfrm>
            <a:off x="3881704" y="6900508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859A87BA-12F3-4FA2-AD21-A2C43F32B93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3">
        <xdr:nvSpPr>
          <xdr:cNvPr id="107" name="19Day">
            <a:extLst>
              <a:ext uri="{FF2B5EF4-FFF2-40B4-BE49-F238E27FC236}">
                <a16:creationId xmlns:a16="http://schemas.microsoft.com/office/drawing/2014/main" id="{34B7EDFF-B3BC-22EB-D243-58C075227516}"/>
              </a:ext>
            </a:extLst>
          </xdr:cNvPr>
          <xdr:cNvSpPr/>
        </xdr:nvSpPr>
        <xdr:spPr>
          <a:xfrm>
            <a:off x="4682602" y="6900508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23D837A-1B78-4718-B225-BFF4A991979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4">
        <xdr:nvSpPr>
          <xdr:cNvPr id="108" name="22Day">
            <a:extLst>
              <a:ext uri="{FF2B5EF4-FFF2-40B4-BE49-F238E27FC236}">
                <a16:creationId xmlns:a16="http://schemas.microsoft.com/office/drawing/2014/main" id="{7CF4E9DC-E97C-A53A-8E9F-2AB69DD37217}"/>
              </a:ext>
            </a:extLst>
          </xdr:cNvPr>
          <xdr:cNvSpPr/>
        </xdr:nvSpPr>
        <xdr:spPr>
          <a:xfrm>
            <a:off x="3614934" y="7095281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5A88A22-D7EF-43EA-A017-1AD44415E5D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4">
        <xdr:nvSpPr>
          <xdr:cNvPr id="109" name="24Day">
            <a:extLst>
              <a:ext uri="{FF2B5EF4-FFF2-40B4-BE49-F238E27FC236}">
                <a16:creationId xmlns:a16="http://schemas.microsoft.com/office/drawing/2014/main" id="{7B2D1B6C-92E4-F89A-0A6D-39DF0388FBCC}"/>
              </a:ext>
            </a:extLst>
          </xdr:cNvPr>
          <xdr:cNvSpPr/>
        </xdr:nvSpPr>
        <xdr:spPr>
          <a:xfrm>
            <a:off x="4150211" y="7095281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21B1C61-D970-472D-BF29-A5B929B51B19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4">
        <xdr:nvSpPr>
          <xdr:cNvPr id="110" name="26Day">
            <a:extLst>
              <a:ext uri="{FF2B5EF4-FFF2-40B4-BE49-F238E27FC236}">
                <a16:creationId xmlns:a16="http://schemas.microsoft.com/office/drawing/2014/main" id="{7095C799-D216-1BAE-D752-4AD58F7CADB1}"/>
              </a:ext>
            </a:extLst>
          </xdr:cNvPr>
          <xdr:cNvSpPr/>
        </xdr:nvSpPr>
        <xdr:spPr>
          <a:xfrm>
            <a:off x="4682602" y="7095281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DC1AC459-5294-4E6B-A6E0-94039D485F32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4">
        <xdr:nvSpPr>
          <xdr:cNvPr id="111" name="27Day">
            <a:extLst>
              <a:ext uri="{FF2B5EF4-FFF2-40B4-BE49-F238E27FC236}">
                <a16:creationId xmlns:a16="http://schemas.microsoft.com/office/drawing/2014/main" id="{F9CD75C2-0074-BFC8-6F2F-F83DA962BB96}"/>
              </a:ext>
            </a:extLst>
          </xdr:cNvPr>
          <xdr:cNvSpPr/>
        </xdr:nvSpPr>
        <xdr:spPr>
          <a:xfrm>
            <a:off x="4952601" y="7095281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63CC4865-04BA-4D9A-93B0-FB253DB4A880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4">
        <xdr:nvSpPr>
          <xdr:cNvPr id="112" name="25Day">
            <a:extLst>
              <a:ext uri="{FF2B5EF4-FFF2-40B4-BE49-F238E27FC236}">
                <a16:creationId xmlns:a16="http://schemas.microsoft.com/office/drawing/2014/main" id="{AF8CDFC2-6B89-AB49-08E6-41EBFF99B6A7}"/>
              </a:ext>
            </a:extLst>
          </xdr:cNvPr>
          <xdr:cNvSpPr/>
        </xdr:nvSpPr>
        <xdr:spPr>
          <a:xfrm>
            <a:off x="4418440" y="7095281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AE7B66F-268F-4BD3-8B22-880DE201629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4">
        <xdr:nvSpPr>
          <xdr:cNvPr id="113" name="23Day">
            <a:extLst>
              <a:ext uri="{FF2B5EF4-FFF2-40B4-BE49-F238E27FC236}">
                <a16:creationId xmlns:a16="http://schemas.microsoft.com/office/drawing/2014/main" id="{A1508ADB-BB5C-9A30-8D32-147F0744BDB9}"/>
              </a:ext>
            </a:extLst>
          </xdr:cNvPr>
          <xdr:cNvSpPr/>
        </xdr:nvSpPr>
        <xdr:spPr>
          <a:xfrm>
            <a:off x="3881704" y="7095281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5710413B-4DA6-40C2-922C-FAB843EE6824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4">
        <xdr:nvSpPr>
          <xdr:cNvPr id="114" name="28Day">
            <a:extLst>
              <a:ext uri="{FF2B5EF4-FFF2-40B4-BE49-F238E27FC236}">
                <a16:creationId xmlns:a16="http://schemas.microsoft.com/office/drawing/2014/main" id="{2EC5B871-8DC4-DBB6-5D2C-8C887CDC8054}"/>
              </a:ext>
            </a:extLst>
          </xdr:cNvPr>
          <xdr:cNvSpPr/>
        </xdr:nvSpPr>
        <xdr:spPr>
          <a:xfrm>
            <a:off x="5219599" y="7095281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A3B5C5E6-E244-4FDA-B718-4CBCAF7C106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B$5">
        <xdr:nvSpPr>
          <xdr:cNvPr id="115" name="29Day">
            <a:extLst>
              <a:ext uri="{FF2B5EF4-FFF2-40B4-BE49-F238E27FC236}">
                <a16:creationId xmlns:a16="http://schemas.microsoft.com/office/drawing/2014/main" id="{04933DDC-CADC-344E-7BDB-9568B6C4AFB5}"/>
              </a:ext>
            </a:extLst>
          </xdr:cNvPr>
          <xdr:cNvSpPr/>
        </xdr:nvSpPr>
        <xdr:spPr>
          <a:xfrm>
            <a:off x="3614934" y="7291017"/>
            <a:ext cx="26074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6044BE2-F586-46E4-94F5-08CE1F42ECC7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D$5">
        <xdr:nvSpPr>
          <xdr:cNvPr id="116" name="31Day">
            <a:extLst>
              <a:ext uri="{FF2B5EF4-FFF2-40B4-BE49-F238E27FC236}">
                <a16:creationId xmlns:a16="http://schemas.microsoft.com/office/drawing/2014/main" id="{786570A2-05C7-659E-84AC-D9AFCBB2AE74}"/>
              </a:ext>
            </a:extLst>
          </xdr:cNvPr>
          <xdr:cNvSpPr/>
        </xdr:nvSpPr>
        <xdr:spPr>
          <a:xfrm>
            <a:off x="4150211" y="7291017"/>
            <a:ext cx="26183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FE493EA-7310-44A2-82A3-0352D641C65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</a:t>
            </a:fld>
            <a:endParaRPr lang="en-US" sz="900" b="0" i="0" u="none" strike="noStrike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G$5">
        <xdr:nvSpPr>
          <xdr:cNvPr id="117" name="34Day">
            <a:extLst>
              <a:ext uri="{FF2B5EF4-FFF2-40B4-BE49-F238E27FC236}">
                <a16:creationId xmlns:a16="http://schemas.microsoft.com/office/drawing/2014/main" id="{4E830540-D32E-B89D-5664-3446351CC994}"/>
              </a:ext>
            </a:extLst>
          </xdr:cNvPr>
          <xdr:cNvSpPr/>
        </xdr:nvSpPr>
        <xdr:spPr>
          <a:xfrm>
            <a:off x="4954136" y="7291017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477CFC8E-4F1A-437D-A1A8-DBDCD9B87945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H$5">
        <xdr:nvSpPr>
          <xdr:cNvPr id="118" name="35Day">
            <a:extLst>
              <a:ext uri="{FF2B5EF4-FFF2-40B4-BE49-F238E27FC236}">
                <a16:creationId xmlns:a16="http://schemas.microsoft.com/office/drawing/2014/main" id="{E86AC6E4-54F0-DE1E-744C-E1935ABC50CE}"/>
              </a:ext>
            </a:extLst>
          </xdr:cNvPr>
          <xdr:cNvSpPr/>
        </xdr:nvSpPr>
        <xdr:spPr>
          <a:xfrm>
            <a:off x="5221133" y="7291017"/>
            <a:ext cx="265419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3CBD7CF5-89E7-4AB5-A404-7D4A14952973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 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E$5">
        <xdr:nvSpPr>
          <xdr:cNvPr id="119" name="32Day">
            <a:extLst>
              <a:ext uri="{FF2B5EF4-FFF2-40B4-BE49-F238E27FC236}">
                <a16:creationId xmlns:a16="http://schemas.microsoft.com/office/drawing/2014/main" id="{A2486C6E-ACEF-6D23-4417-409D11FE6866}"/>
              </a:ext>
            </a:extLst>
          </xdr:cNvPr>
          <xdr:cNvSpPr/>
        </xdr:nvSpPr>
        <xdr:spPr>
          <a:xfrm>
            <a:off x="4418440" y="7291017"/>
            <a:ext cx="259872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B99EF627-BD64-4F27-8A5E-0B21BD2BBB96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C$5">
        <xdr:nvSpPr>
          <xdr:cNvPr id="120" name="30Day">
            <a:extLst>
              <a:ext uri="{FF2B5EF4-FFF2-40B4-BE49-F238E27FC236}">
                <a16:creationId xmlns:a16="http://schemas.microsoft.com/office/drawing/2014/main" id="{52FFAB2A-A2C1-EAF3-7C93-0CEFB0C402DF}"/>
              </a:ext>
            </a:extLst>
          </xdr:cNvPr>
          <xdr:cNvSpPr/>
        </xdr:nvSpPr>
        <xdr:spPr>
          <a:xfrm>
            <a:off x="3881704" y="7291017"/>
            <a:ext cx="259873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0E172295-6BF4-4192-B632-21C575F0C52A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[0]!SelectDay" textlink="CalPopUp!$F$5">
        <xdr:nvSpPr>
          <xdr:cNvPr id="121" name="33Day">
            <a:extLst>
              <a:ext uri="{FF2B5EF4-FFF2-40B4-BE49-F238E27FC236}">
                <a16:creationId xmlns:a16="http://schemas.microsoft.com/office/drawing/2014/main" id="{DCF1F17A-2D31-9F41-BCAA-E2058F2D6DFB}"/>
              </a:ext>
            </a:extLst>
          </xdr:cNvPr>
          <xdr:cNvSpPr/>
        </xdr:nvSpPr>
        <xdr:spPr>
          <a:xfrm>
            <a:off x="4684138" y="7291017"/>
            <a:ext cx="264911" cy="189564"/>
          </a:xfrm>
          <a:prstGeom prst="rect">
            <a:avLst/>
          </a:prstGeom>
          <a:solidFill>
            <a:srgbClr val="FFFFFF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Ins="18288" rtlCol="0" anchor="ctr"/>
          <a:lstStyle/>
          <a:p>
            <a:pPr algn="r"/>
            <a:fld id="{F40ED9A7-8534-48D5-946D-C4BF726F13E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</a:t>
            </a:fld>
            <a:endParaRPr lang="en-US" sz="900" b="0">
              <a:solidFill>
                <a:schemeClr val="tx1">
                  <a:lumMod val="85000"/>
                  <a:lumOff val="15000"/>
                </a:schemeClr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22" name="Sa">
            <a:extLst>
              <a:ext uri="{FF2B5EF4-FFF2-40B4-BE49-F238E27FC236}">
                <a16:creationId xmlns:a16="http://schemas.microsoft.com/office/drawing/2014/main" id="{BA1171EF-E8C9-8BBF-754A-05CFDF6D2F52}"/>
              </a:ext>
            </a:extLst>
          </xdr:cNvPr>
          <xdr:cNvSpPr/>
        </xdr:nvSpPr>
        <xdr:spPr>
          <a:xfrm>
            <a:off x="5221024" y="6313154"/>
            <a:ext cx="264911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Sa</a:t>
            </a:r>
          </a:p>
        </xdr:txBody>
      </xdr:sp>
      <xdr:sp macro="" textlink="">
        <xdr:nvSpPr>
          <xdr:cNvPr id="123" name="Fr">
            <a:extLst>
              <a:ext uri="{FF2B5EF4-FFF2-40B4-BE49-F238E27FC236}">
                <a16:creationId xmlns:a16="http://schemas.microsoft.com/office/drawing/2014/main" id="{D30DD64A-5877-EA42-AA87-0FE58168A575}"/>
              </a:ext>
            </a:extLst>
          </xdr:cNvPr>
          <xdr:cNvSpPr/>
        </xdr:nvSpPr>
        <xdr:spPr>
          <a:xfrm>
            <a:off x="4954026" y="6313154"/>
            <a:ext cx="259872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Fr</a:t>
            </a:r>
          </a:p>
        </xdr:txBody>
      </xdr:sp>
      <xdr:sp macro="" textlink="">
        <xdr:nvSpPr>
          <xdr:cNvPr id="124" name="Th">
            <a:extLst>
              <a:ext uri="{FF2B5EF4-FFF2-40B4-BE49-F238E27FC236}">
                <a16:creationId xmlns:a16="http://schemas.microsoft.com/office/drawing/2014/main" id="{9AB603BE-1CCA-024D-2A0E-17753B2C66E9}"/>
              </a:ext>
            </a:extLst>
          </xdr:cNvPr>
          <xdr:cNvSpPr/>
        </xdr:nvSpPr>
        <xdr:spPr>
          <a:xfrm>
            <a:off x="4683145" y="6313154"/>
            <a:ext cx="265793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Th</a:t>
            </a:r>
          </a:p>
        </xdr:txBody>
      </xdr:sp>
      <xdr:sp macro="" textlink="">
        <xdr:nvSpPr>
          <xdr:cNvPr id="125" name="We">
            <a:extLst>
              <a:ext uri="{FF2B5EF4-FFF2-40B4-BE49-F238E27FC236}">
                <a16:creationId xmlns:a16="http://schemas.microsoft.com/office/drawing/2014/main" id="{0469BB51-E31D-4526-0D87-11C69882DE59}"/>
              </a:ext>
            </a:extLst>
          </xdr:cNvPr>
          <xdr:cNvSpPr/>
        </xdr:nvSpPr>
        <xdr:spPr>
          <a:xfrm>
            <a:off x="4419864" y="6313154"/>
            <a:ext cx="258989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WeW</a:t>
            </a:r>
          </a:p>
        </xdr:txBody>
      </xdr:sp>
      <xdr:sp macro="" textlink="">
        <xdr:nvSpPr>
          <xdr:cNvPr id="126" name="Tu">
            <a:extLst>
              <a:ext uri="{FF2B5EF4-FFF2-40B4-BE49-F238E27FC236}">
                <a16:creationId xmlns:a16="http://schemas.microsoft.com/office/drawing/2014/main" id="{A439C12A-E020-B62E-6B32-56E1F82C59FC}"/>
              </a:ext>
            </a:extLst>
          </xdr:cNvPr>
          <xdr:cNvSpPr/>
        </xdr:nvSpPr>
        <xdr:spPr>
          <a:xfrm>
            <a:off x="4150753" y="6313154"/>
            <a:ext cx="262720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Tu</a:t>
            </a:r>
          </a:p>
        </xdr:txBody>
      </xdr:sp>
      <xdr:sp macro="" textlink="">
        <xdr:nvSpPr>
          <xdr:cNvPr id="127" name="Mo">
            <a:extLst>
              <a:ext uri="{FF2B5EF4-FFF2-40B4-BE49-F238E27FC236}">
                <a16:creationId xmlns:a16="http://schemas.microsoft.com/office/drawing/2014/main" id="{272CB6C8-D18E-30BA-1572-9E84E325DF89}"/>
              </a:ext>
            </a:extLst>
          </xdr:cNvPr>
          <xdr:cNvSpPr/>
        </xdr:nvSpPr>
        <xdr:spPr>
          <a:xfrm>
            <a:off x="3883128" y="6313154"/>
            <a:ext cx="258990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l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Mo</a:t>
            </a:r>
          </a:p>
        </xdr:txBody>
      </xdr:sp>
      <xdr:sp macro="" textlink="">
        <xdr:nvSpPr>
          <xdr:cNvPr id="128" name="Su">
            <a:extLst>
              <a:ext uri="{FF2B5EF4-FFF2-40B4-BE49-F238E27FC236}">
                <a16:creationId xmlns:a16="http://schemas.microsoft.com/office/drawing/2014/main" id="{22E0D57E-8DB9-F669-0BEE-8A9736DAD0A8}"/>
              </a:ext>
            </a:extLst>
          </xdr:cNvPr>
          <xdr:cNvSpPr/>
        </xdr:nvSpPr>
        <xdr:spPr>
          <a:xfrm>
            <a:off x="3616358" y="6313154"/>
            <a:ext cx="260743" cy="189564"/>
          </a:xfrm>
          <a:prstGeom prst="rect">
            <a:avLst/>
          </a:prstGeom>
          <a:solidFill>
            <a:schemeClr val="bg1"/>
          </a:solidFill>
          <a:ln w="635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900" b="1" i="0" u="none" strike="noStrike">
                <a:solidFill>
                  <a:schemeClr val="tx1">
                    <a:lumMod val="85000"/>
                    <a:lumOff val="15000"/>
                  </a:schemeClr>
                </a:solidFill>
                <a:latin typeface="Tahoma" pitchFamily="34" charset="0"/>
                <a:cs typeface="Tahoma" pitchFamily="34" charset="0"/>
              </a:rPr>
              <a:t>Su</a:t>
            </a:r>
          </a:p>
        </xdr:txBody>
      </xdr:sp>
      <xdr:pic macro="[0]!ShowSettings">
        <xdr:nvPicPr>
          <xdr:cNvPr id="129" name="SetBtn">
            <a:extLst>
              <a:ext uri="{FF2B5EF4-FFF2-40B4-BE49-F238E27FC236}">
                <a16:creationId xmlns:a16="http://schemas.microsoft.com/office/drawing/2014/main" id="{0751A672-B59C-E51A-44EE-176545EB96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28136" y="7747384"/>
            <a:ext cx="137196" cy="142488"/>
          </a:xfrm>
          <a:prstGeom prst="rect">
            <a:avLst/>
          </a:prstGeom>
        </xdr:spPr>
      </xdr:pic>
      <xdr:sp macro="[0]!CalCol" textlink="">
        <xdr:nvSpPr>
          <xdr:cNvPr id="130" name="CalCol1" hidden="1">
            <a:extLst>
              <a:ext uri="{FF2B5EF4-FFF2-40B4-BE49-F238E27FC236}">
                <a16:creationId xmlns:a16="http://schemas.microsoft.com/office/drawing/2014/main" id="{6BDD609D-4429-9733-357E-D9C472207D3D}"/>
              </a:ext>
            </a:extLst>
          </xdr:cNvPr>
          <xdr:cNvSpPr/>
        </xdr:nvSpPr>
        <xdr:spPr>
          <a:xfrm>
            <a:off x="3594810" y="7943968"/>
            <a:ext cx="130020" cy="131640"/>
          </a:xfrm>
          <a:prstGeom prst="ellipse">
            <a:avLst/>
          </a:prstGeom>
          <a:solidFill>
            <a:srgbClr val="EAEA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1" name="CalCol2" hidden="1">
            <a:extLst>
              <a:ext uri="{FF2B5EF4-FFF2-40B4-BE49-F238E27FC236}">
                <a16:creationId xmlns:a16="http://schemas.microsoft.com/office/drawing/2014/main" id="{120D9DE8-0E95-1919-5361-A04BD998C0C4}"/>
              </a:ext>
            </a:extLst>
          </xdr:cNvPr>
          <xdr:cNvSpPr/>
        </xdr:nvSpPr>
        <xdr:spPr>
          <a:xfrm>
            <a:off x="3819941" y="7943968"/>
            <a:ext cx="130020" cy="131640"/>
          </a:xfrm>
          <a:prstGeom prst="ellipse">
            <a:avLst/>
          </a:prstGeom>
          <a:solidFill>
            <a:schemeClr val="bg2">
              <a:lumMod val="75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2" name="CalCol3" hidden="1">
            <a:extLst>
              <a:ext uri="{FF2B5EF4-FFF2-40B4-BE49-F238E27FC236}">
                <a16:creationId xmlns:a16="http://schemas.microsoft.com/office/drawing/2014/main" id="{497B632E-1207-8B55-2E3B-B2308B9874B2}"/>
              </a:ext>
            </a:extLst>
          </xdr:cNvPr>
          <xdr:cNvSpPr/>
        </xdr:nvSpPr>
        <xdr:spPr>
          <a:xfrm>
            <a:off x="4045072" y="7943968"/>
            <a:ext cx="130860" cy="131640"/>
          </a:xfrm>
          <a:prstGeom prst="ellipse">
            <a:avLst/>
          </a:prstGeom>
          <a:solidFill>
            <a:schemeClr val="tx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3" name="CalCol4" hidden="1">
            <a:extLst>
              <a:ext uri="{FF2B5EF4-FFF2-40B4-BE49-F238E27FC236}">
                <a16:creationId xmlns:a16="http://schemas.microsoft.com/office/drawing/2014/main" id="{B1D387F2-2111-B252-93F4-E35FD8ABF598}"/>
              </a:ext>
            </a:extLst>
          </xdr:cNvPr>
          <xdr:cNvSpPr/>
        </xdr:nvSpPr>
        <xdr:spPr>
          <a:xfrm>
            <a:off x="4271041" y="7943968"/>
            <a:ext cx="130020" cy="131640"/>
          </a:xfrm>
          <a:prstGeom prst="ellipse">
            <a:avLst/>
          </a:prstGeom>
          <a:solidFill>
            <a:schemeClr val="accent1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4" name="CalCol5" hidden="1">
            <a:extLst>
              <a:ext uri="{FF2B5EF4-FFF2-40B4-BE49-F238E27FC236}">
                <a16:creationId xmlns:a16="http://schemas.microsoft.com/office/drawing/2014/main" id="{3847935C-B8F5-5961-A56F-7FB83B11E11F}"/>
              </a:ext>
            </a:extLst>
          </xdr:cNvPr>
          <xdr:cNvSpPr/>
        </xdr:nvSpPr>
        <xdr:spPr>
          <a:xfrm>
            <a:off x="4496172" y="7943968"/>
            <a:ext cx="130020" cy="131640"/>
          </a:xfrm>
          <a:prstGeom prst="ellipse">
            <a:avLst/>
          </a:prstGeom>
          <a:solidFill>
            <a:schemeClr val="accent2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5" name="CalCol6" hidden="1">
            <a:extLst>
              <a:ext uri="{FF2B5EF4-FFF2-40B4-BE49-F238E27FC236}">
                <a16:creationId xmlns:a16="http://schemas.microsoft.com/office/drawing/2014/main" id="{302363B2-C29F-E4D3-6729-45F6EC76AB51}"/>
              </a:ext>
            </a:extLst>
          </xdr:cNvPr>
          <xdr:cNvSpPr/>
        </xdr:nvSpPr>
        <xdr:spPr>
          <a:xfrm>
            <a:off x="4722142" y="7943968"/>
            <a:ext cx="130020" cy="131640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6" name="CalCol7" hidden="1">
            <a:extLst>
              <a:ext uri="{FF2B5EF4-FFF2-40B4-BE49-F238E27FC236}">
                <a16:creationId xmlns:a16="http://schemas.microsoft.com/office/drawing/2014/main" id="{129FE92A-5C5A-7849-2703-F2E2DDF6286B}"/>
              </a:ext>
            </a:extLst>
          </xdr:cNvPr>
          <xdr:cNvSpPr/>
        </xdr:nvSpPr>
        <xdr:spPr>
          <a:xfrm>
            <a:off x="4947272" y="7943968"/>
            <a:ext cx="130020" cy="131640"/>
          </a:xfrm>
          <a:prstGeom prst="ellipse">
            <a:avLst/>
          </a:prstGeom>
          <a:solidFill>
            <a:schemeClr val="accent4">
              <a:lumMod val="40000"/>
              <a:lumOff val="60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7" name="CalCol8" hidden="1">
            <a:extLst>
              <a:ext uri="{FF2B5EF4-FFF2-40B4-BE49-F238E27FC236}">
                <a16:creationId xmlns:a16="http://schemas.microsoft.com/office/drawing/2014/main" id="{B3347980-1708-6E60-849B-458C68FED434}"/>
              </a:ext>
            </a:extLst>
          </xdr:cNvPr>
          <xdr:cNvSpPr/>
        </xdr:nvSpPr>
        <xdr:spPr>
          <a:xfrm>
            <a:off x="5172404" y="7943968"/>
            <a:ext cx="130858" cy="131640"/>
          </a:xfrm>
          <a:prstGeom prst="ellipse">
            <a:avLst/>
          </a:prstGeom>
          <a:solidFill>
            <a:srgbClr val="C7E9F6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[0]!CalCol" textlink="">
        <xdr:nvSpPr>
          <xdr:cNvPr id="138" name="CalCol9" hidden="1">
            <a:extLst>
              <a:ext uri="{FF2B5EF4-FFF2-40B4-BE49-F238E27FC236}">
                <a16:creationId xmlns:a16="http://schemas.microsoft.com/office/drawing/2014/main" id="{F0719B65-510B-3837-846F-77063FA9A1BB}"/>
              </a:ext>
            </a:extLst>
          </xdr:cNvPr>
          <xdr:cNvSpPr/>
        </xdr:nvSpPr>
        <xdr:spPr>
          <a:xfrm>
            <a:off x="5398373" y="7943968"/>
            <a:ext cx="130020" cy="131640"/>
          </a:xfrm>
          <a:prstGeom prst="ellipse">
            <a:avLst/>
          </a:prstGeom>
          <a:solidFill>
            <a:srgbClr val="F3FCEA"/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pSp>
        <xdr:nvGrpSpPr>
          <xdr:cNvPr id="139" name="PrevMonth">
            <a:extLst>
              <a:ext uri="{FF2B5EF4-FFF2-40B4-BE49-F238E27FC236}">
                <a16:creationId xmlns:a16="http://schemas.microsoft.com/office/drawing/2014/main" id="{B132EE7C-F2E8-25DC-4DD5-4E967CE6138B}"/>
              </a:ext>
            </a:extLst>
          </xdr:cNvPr>
          <xdr:cNvGrpSpPr/>
        </xdr:nvGrpSpPr>
        <xdr:grpSpPr>
          <a:xfrm>
            <a:off x="3647114" y="6153272"/>
            <a:ext cx="104297" cy="108321"/>
            <a:chOff x="3647114" y="6153272"/>
            <a:chExt cx="104297" cy="108321"/>
          </a:xfrm>
        </xdr:grpSpPr>
        <xdr:sp macro="[0]!PrevMonth" textlink="">
          <xdr:nvSpPr>
            <xdr:cNvPr id="146" name="PrevRec">
              <a:extLst>
                <a:ext uri="{FF2B5EF4-FFF2-40B4-BE49-F238E27FC236}">
                  <a16:creationId xmlns:a16="http://schemas.microsoft.com/office/drawing/2014/main" id="{5396F578-EC00-7301-8A5D-81AD9C03798D}"/>
                </a:ext>
              </a:extLst>
            </xdr:cNvPr>
            <xdr:cNvSpPr/>
          </xdr:nvSpPr>
          <xdr:spPr>
            <a:xfrm>
              <a:off x="3647114" y="6153272"/>
              <a:ext cx="104297" cy="108321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PrevMonth" textlink="">
          <xdr:nvSpPr>
            <xdr:cNvPr id="147" name="PrevTri">
              <a:extLst>
                <a:ext uri="{FF2B5EF4-FFF2-40B4-BE49-F238E27FC236}">
                  <a16:creationId xmlns:a16="http://schemas.microsoft.com/office/drawing/2014/main" id="{4D3B333A-E091-85E1-8E85-80D7BD0D608F}"/>
                </a:ext>
              </a:extLst>
            </xdr:cNvPr>
            <xdr:cNvSpPr/>
          </xdr:nvSpPr>
          <xdr:spPr>
            <a:xfrm rot="16200000">
              <a:off x="3657768" y="6179592"/>
              <a:ext cx="71928" cy="55682"/>
            </a:xfrm>
            <a:prstGeom prst="triangle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grpSp>
        <xdr:nvGrpSpPr>
          <xdr:cNvPr id="140" name="NextMonth">
            <a:extLst>
              <a:ext uri="{FF2B5EF4-FFF2-40B4-BE49-F238E27FC236}">
                <a16:creationId xmlns:a16="http://schemas.microsoft.com/office/drawing/2014/main" id="{6CB850F8-DFE9-D77B-493E-37E9E1E38810}"/>
              </a:ext>
            </a:extLst>
          </xdr:cNvPr>
          <xdr:cNvGrpSpPr/>
        </xdr:nvGrpSpPr>
        <xdr:grpSpPr>
          <a:xfrm>
            <a:off x="5349779" y="6153272"/>
            <a:ext cx="104297" cy="108321"/>
            <a:chOff x="5349779" y="6153272"/>
            <a:chExt cx="104297" cy="108321"/>
          </a:xfrm>
        </xdr:grpSpPr>
        <xdr:sp macro="[0]!NextMonth" textlink="">
          <xdr:nvSpPr>
            <xdr:cNvPr id="144" name="NextRec">
              <a:extLst>
                <a:ext uri="{FF2B5EF4-FFF2-40B4-BE49-F238E27FC236}">
                  <a16:creationId xmlns:a16="http://schemas.microsoft.com/office/drawing/2014/main" id="{65E0FBD8-F4E9-198E-F9EE-E39279458F45}"/>
                </a:ext>
              </a:extLst>
            </xdr:cNvPr>
            <xdr:cNvSpPr/>
          </xdr:nvSpPr>
          <xdr:spPr>
            <a:xfrm>
              <a:off x="5349779" y="6153272"/>
              <a:ext cx="104297" cy="108321"/>
            </a:xfrm>
            <a:prstGeom prst="roundRect">
              <a:avLst/>
            </a:prstGeom>
            <a:solidFill>
              <a:srgbClr val="000000"/>
            </a:solidFill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  <xdr:sp macro="[0]!NextMonth" textlink="">
          <xdr:nvSpPr>
            <xdr:cNvPr id="145" name="NextTri">
              <a:extLst>
                <a:ext uri="{FF2B5EF4-FFF2-40B4-BE49-F238E27FC236}">
                  <a16:creationId xmlns:a16="http://schemas.microsoft.com/office/drawing/2014/main" id="{8B35E1DF-368E-EBCC-6AA5-C8FDED10F8AB}"/>
                </a:ext>
              </a:extLst>
            </xdr:cNvPr>
            <xdr:cNvSpPr/>
          </xdr:nvSpPr>
          <xdr:spPr>
            <a:xfrm rot="5400000">
              <a:off x="5369484" y="6179592"/>
              <a:ext cx="71928" cy="55682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en-US" sz="1100">
                <a:solidFill>
                  <a:schemeClr val="tx1">
                    <a:lumMod val="75000"/>
                    <a:lumOff val="25000"/>
                  </a:schemeClr>
                </a:solidFill>
              </a:endParaRPr>
            </a:p>
          </xdr:txBody>
        </xdr:sp>
      </xdr:grpSp>
      <xdr:sp macro="" textlink="CalPopUp!A2">
        <xdr:nvSpPr>
          <xdr:cNvPr id="141" name="Year">
            <a:extLst>
              <a:ext uri="{FF2B5EF4-FFF2-40B4-BE49-F238E27FC236}">
                <a16:creationId xmlns:a16="http://schemas.microsoft.com/office/drawing/2014/main" id="{6502E211-4143-6225-AA30-59FA61C6BE05}"/>
              </a:ext>
            </a:extLst>
          </xdr:cNvPr>
          <xdr:cNvSpPr txBox="1"/>
        </xdr:nvSpPr>
        <xdr:spPr>
          <a:xfrm>
            <a:off x="4675690" y="6112537"/>
            <a:ext cx="341166" cy="188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0" tIns="0" rIns="0" bIns="0" rtlCol="0" anchor="t"/>
          <a:lstStyle/>
          <a:p>
            <a:pPr algn="ctr"/>
            <a:fld id="{4A9B434E-EDE5-46E4-8B30-B4C621B5FCCD}" type="TxLink">
              <a:rPr lang="en-US" sz="1100" b="0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2024</a:t>
            </a:fld>
            <a:endParaRPr lang="en-U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NextYear" textlink="">
        <xdr:nvSpPr>
          <xdr:cNvPr id="142" name="NextYr">
            <a:extLst>
              <a:ext uri="{FF2B5EF4-FFF2-40B4-BE49-F238E27FC236}">
                <a16:creationId xmlns:a16="http://schemas.microsoft.com/office/drawing/2014/main" id="{54438E43-86ED-613B-94A3-6303BA56647E}"/>
              </a:ext>
            </a:extLst>
          </xdr:cNvPr>
          <xdr:cNvSpPr/>
        </xdr:nvSpPr>
        <xdr:spPr>
          <a:xfrm>
            <a:off x="4605433" y="6161070"/>
            <a:ext cx="91540" cy="90991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  <xdr:sp macro="[0]!PrevYear" textlink="">
        <xdr:nvSpPr>
          <xdr:cNvPr id="143" name="PrevYr">
            <a:extLst>
              <a:ext uri="{FF2B5EF4-FFF2-40B4-BE49-F238E27FC236}">
                <a16:creationId xmlns:a16="http://schemas.microsoft.com/office/drawing/2014/main" id="{65D9D180-6197-DF02-8FAE-313A11C72AFA}"/>
              </a:ext>
            </a:extLst>
          </xdr:cNvPr>
          <xdr:cNvSpPr/>
        </xdr:nvSpPr>
        <xdr:spPr>
          <a:xfrm flipV="1">
            <a:off x="5014170" y="6161070"/>
            <a:ext cx="91540" cy="90991"/>
          </a:xfrm>
          <a:prstGeom prst="triangl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xxxxx@gmail.com" TargetMode="External"/><Relationship Id="rId1" Type="http://schemas.openxmlformats.org/officeDocument/2006/relationships/hyperlink" Target="mailto:Fred@Fredders.co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4EDB6-F6BC-4237-B631-D3006AAF674F}">
  <sheetPr codeName="Admin"/>
  <dimension ref="A1:P13"/>
  <sheetViews>
    <sheetView workbookViewId="0">
      <selection activeCell="L19" sqref="L19"/>
    </sheetView>
  </sheetViews>
  <sheetFormatPr defaultRowHeight="14.5" x14ac:dyDescent="0.35"/>
  <cols>
    <col min="2" max="2" width="13.36328125" bestFit="1" customWidth="1"/>
    <col min="4" max="4" width="12.453125" bestFit="1" customWidth="1"/>
    <col min="6" max="6" width="10" bestFit="1" customWidth="1"/>
    <col min="9" max="9" width="21.453125" bestFit="1" customWidth="1"/>
    <col min="10" max="10" width="11.7265625" bestFit="1" customWidth="1"/>
    <col min="12" max="12" width="47.36328125" bestFit="1" customWidth="1"/>
  </cols>
  <sheetData>
    <row r="1" spans="1:16" ht="45" x14ac:dyDescent="1.05">
      <c r="A1" s="135" t="s">
        <v>93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3" spans="1:16" ht="15" thickBot="1" x14ac:dyDescent="0.4"/>
    <row r="4" spans="1:16" x14ac:dyDescent="0.35">
      <c r="B4" s="15" t="s">
        <v>100</v>
      </c>
      <c r="D4" s="15" t="s">
        <v>85</v>
      </c>
      <c r="F4" s="138" t="s">
        <v>91</v>
      </c>
      <c r="G4" s="139"/>
      <c r="I4" s="136" t="s">
        <v>89</v>
      </c>
      <c r="J4" s="137"/>
      <c r="L4" s="15" t="s">
        <v>92</v>
      </c>
    </row>
    <row r="5" spans="1:16" x14ac:dyDescent="0.35">
      <c r="B5" s="16" t="s">
        <v>101</v>
      </c>
      <c r="D5" s="16" t="s">
        <v>79</v>
      </c>
      <c r="F5" s="20" t="s">
        <v>86</v>
      </c>
      <c r="G5" s="21" t="s">
        <v>72</v>
      </c>
      <c r="I5" s="48" t="s">
        <v>164</v>
      </c>
      <c r="J5" s="23" t="s">
        <v>101</v>
      </c>
      <c r="L5" s="140" t="s">
        <v>88</v>
      </c>
    </row>
    <row r="6" spans="1:16" x14ac:dyDescent="0.35">
      <c r="B6" s="17" t="s">
        <v>102</v>
      </c>
      <c r="D6" s="17" t="s">
        <v>80</v>
      </c>
      <c r="F6" s="20" t="s">
        <v>194</v>
      </c>
      <c r="G6" s="21" t="s">
        <v>195</v>
      </c>
      <c r="I6" s="49" t="s">
        <v>175</v>
      </c>
      <c r="J6" s="24" t="s">
        <v>72</v>
      </c>
      <c r="L6" s="140"/>
    </row>
    <row r="7" spans="1:16" ht="15" thickBot="1" x14ac:dyDescent="0.4">
      <c r="B7" s="18" t="s">
        <v>103</v>
      </c>
      <c r="D7" s="18" t="s">
        <v>81</v>
      </c>
      <c r="F7" s="22" t="s">
        <v>87</v>
      </c>
      <c r="G7" s="97">
        <v>9.5000000000000001E-2</v>
      </c>
      <c r="I7" s="49" t="s">
        <v>78</v>
      </c>
      <c r="J7" s="24" t="s">
        <v>81</v>
      </c>
      <c r="L7" s="141"/>
    </row>
    <row r="8" spans="1:16" ht="15" thickBot="1" x14ac:dyDescent="0.4">
      <c r="B8" s="17" t="s">
        <v>104</v>
      </c>
      <c r="D8" s="17" t="s">
        <v>82</v>
      </c>
      <c r="I8" s="50" t="s">
        <v>90</v>
      </c>
      <c r="J8" s="25">
        <v>12</v>
      </c>
    </row>
    <row r="9" spans="1:16" x14ac:dyDescent="0.35">
      <c r="B9" s="18"/>
      <c r="D9" s="18" t="s">
        <v>83</v>
      </c>
      <c r="F9" s="138" t="s">
        <v>223</v>
      </c>
      <c r="G9" s="139"/>
      <c r="L9" s="118" t="s">
        <v>222</v>
      </c>
    </row>
    <row r="10" spans="1:16" x14ac:dyDescent="0.35">
      <c r="B10" s="17"/>
      <c r="D10" s="17" t="s">
        <v>196</v>
      </c>
      <c r="F10" s="20" t="s">
        <v>224</v>
      </c>
      <c r="G10" s="21"/>
      <c r="L10" s="16" t="s">
        <v>227</v>
      </c>
    </row>
    <row r="11" spans="1:16" ht="15" thickBot="1" x14ac:dyDescent="0.4">
      <c r="B11" s="19"/>
      <c r="D11" s="19" t="s">
        <v>84</v>
      </c>
      <c r="F11" s="20" t="s">
        <v>225</v>
      </c>
      <c r="G11" s="21"/>
      <c r="L11" s="18" t="s">
        <v>243</v>
      </c>
    </row>
    <row r="12" spans="1:16" ht="15" thickBot="1" x14ac:dyDescent="0.4">
      <c r="F12" s="22" t="s">
        <v>226</v>
      </c>
      <c r="G12" s="97"/>
      <c r="L12" s="173" t="s">
        <v>242</v>
      </c>
    </row>
    <row r="13" spans="1:16" ht="15" thickBot="1" x14ac:dyDescent="0.4">
      <c r="L13" s="174" t="s">
        <v>245</v>
      </c>
    </row>
  </sheetData>
  <mergeCells count="5">
    <mergeCell ref="A1:P1"/>
    <mergeCell ref="I4:J4"/>
    <mergeCell ref="F4:G4"/>
    <mergeCell ref="L5:L7"/>
    <mergeCell ref="F9:G9"/>
  </mergeCells>
  <dataValidations count="2">
    <dataValidation type="list" allowBlank="1" showInputMessage="1" showErrorMessage="1" sqref="G5" xr:uid="{1E9CE57E-7AD4-4AF1-B8B5-EB786516C531}">
      <formula1>"Yes,No"</formula1>
    </dataValidation>
    <dataValidation type="list" allowBlank="1" showInputMessage="1" showErrorMessage="1" sqref="J5" xr:uid="{37FCD2B5-6FE6-4189-B8B5-04A6E6ABDC07}">
      <formula1>InvType</formula1>
    </dataValidation>
  </dataValidations>
  <pageMargins left="0.7" right="0.7" top="0.75" bottom="0.75" header="0.3" footer="0.3"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EEA73-2D4D-4EDE-B96D-E2EE5A823ADA}">
  <sheetPr codeName="Invoice">
    <pageSetUpPr autoPageBreaks="0"/>
  </sheetPr>
  <dimension ref="A1:Z64"/>
  <sheetViews>
    <sheetView showGridLines="0" showZeros="0" tabSelected="1" topLeftCell="C1" zoomScaleNormal="100" workbookViewId="0">
      <selection activeCell="E20" sqref="E20"/>
    </sheetView>
  </sheetViews>
  <sheetFormatPr defaultRowHeight="14.5" x14ac:dyDescent="0.35"/>
  <cols>
    <col min="1" max="1" width="16.36328125" bestFit="1" customWidth="1"/>
    <col min="2" max="2" width="12.08984375" bestFit="1" customWidth="1"/>
    <col min="3" max="3" width="3.90625" style="58" customWidth="1"/>
    <col min="4" max="4" width="11.08984375" customWidth="1"/>
    <col min="5" max="5" width="11.08984375" bestFit="1" customWidth="1"/>
    <col min="6" max="6" width="15.7265625" bestFit="1" customWidth="1"/>
    <col min="7" max="7" width="13" style="59" bestFit="1" customWidth="1"/>
    <col min="8" max="8" width="10.81640625" customWidth="1"/>
    <col min="9" max="9" width="4" customWidth="1"/>
    <col min="10" max="10" width="10.453125" customWidth="1"/>
    <col min="11" max="11" width="17.6328125" bestFit="1" customWidth="1"/>
    <col min="12" max="12" width="37.7265625" customWidth="1"/>
    <col min="13" max="13" width="11.6328125" bestFit="1" customWidth="1"/>
    <col min="14" max="14" width="11.26953125" customWidth="1"/>
    <col min="15" max="15" width="11.08984375" bestFit="1" customWidth="1"/>
    <col min="16" max="16" width="3.7265625" style="58" customWidth="1"/>
    <col min="17" max="17" width="12.7265625" bestFit="1" customWidth="1"/>
    <col min="18" max="18" width="11.08984375" bestFit="1" customWidth="1"/>
    <col min="19" max="19" width="2.90625" bestFit="1" customWidth="1"/>
    <col min="20" max="20" width="12.54296875" customWidth="1"/>
    <col min="24" max="24" width="19.54296875" bestFit="1" customWidth="1"/>
    <col min="25" max="25" width="9.81640625" bestFit="1" customWidth="1"/>
  </cols>
  <sheetData>
    <row r="1" spans="1:26" ht="39.5" thickBot="1" x14ac:dyDescent="1">
      <c r="A1" s="33" t="s">
        <v>68</v>
      </c>
      <c r="B1" s="32" t="b">
        <v>0</v>
      </c>
      <c r="C1" s="147" t="s">
        <v>203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</row>
    <row r="2" spans="1:26" ht="18.5" customHeight="1" x14ac:dyDescent="0.35">
      <c r="A2" s="33" t="s">
        <v>118</v>
      </c>
      <c r="B2" s="34">
        <v>9</v>
      </c>
      <c r="J2" s="148" t="s">
        <v>1</v>
      </c>
      <c r="K2" s="149"/>
      <c r="L2" s="149"/>
      <c r="M2" s="149"/>
      <c r="N2" s="149"/>
      <c r="O2" s="150"/>
      <c r="Q2" s="85" t="s">
        <v>57</v>
      </c>
      <c r="R2" s="86"/>
    </row>
    <row r="3" spans="1:26" x14ac:dyDescent="0.35">
      <c r="A3" s="33" t="s">
        <v>213</v>
      </c>
      <c r="B3" s="34">
        <f ca="1">IFERROR(MATCH(B2,Inv_ID,0)+3,"")</f>
        <v>12</v>
      </c>
      <c r="D3" s="72" t="s">
        <v>0</v>
      </c>
      <c r="E3" s="151" t="s">
        <v>24</v>
      </c>
      <c r="F3" s="152"/>
      <c r="G3" s="75" t="s">
        <v>73</v>
      </c>
      <c r="H3" s="52">
        <v>45280</v>
      </c>
      <c r="J3" s="90" t="s">
        <v>51</v>
      </c>
      <c r="K3" s="70" t="str">
        <f>E3</f>
        <v>John James</v>
      </c>
      <c r="L3" s="70"/>
      <c r="M3" s="79" t="s">
        <v>69</v>
      </c>
      <c r="N3" s="69">
        <f>B2</f>
        <v>9</v>
      </c>
      <c r="O3" s="54"/>
    </row>
    <row r="4" spans="1:26" x14ac:dyDescent="0.35">
      <c r="A4" s="33" t="s">
        <v>214</v>
      </c>
      <c r="B4" s="34">
        <f ca="1">IFERROR(MAX(Inv_ID)+1,1)</f>
        <v>10</v>
      </c>
      <c r="D4" s="72" t="s">
        <v>99</v>
      </c>
      <c r="E4" s="151" t="s">
        <v>101</v>
      </c>
      <c r="F4" s="152"/>
      <c r="G4" s="75" t="s">
        <v>49</v>
      </c>
      <c r="H4" s="76">
        <f>O35+O36</f>
        <v>1533</v>
      </c>
      <c r="J4" s="91"/>
      <c r="K4" s="144" t="s">
        <v>200</v>
      </c>
      <c r="L4" s="144"/>
      <c r="M4" s="79" t="s">
        <v>70</v>
      </c>
      <c r="N4" s="71">
        <f>H3</f>
        <v>45280</v>
      </c>
      <c r="O4" s="54"/>
      <c r="X4" s="142" t="s">
        <v>237</v>
      </c>
      <c r="Y4" s="142"/>
    </row>
    <row r="5" spans="1:26" x14ac:dyDescent="0.35">
      <c r="A5" s="83" t="s">
        <v>119</v>
      </c>
      <c r="B5" s="84">
        <f ca="1">IFERROR(INDEX(Cust_ID,MATCH(E3,Cust_Name,0),1),"")</f>
        <v>4</v>
      </c>
      <c r="D5" s="72" t="s">
        <v>105</v>
      </c>
      <c r="E5" s="151"/>
      <c r="F5" s="152"/>
      <c r="G5" s="75" t="s">
        <v>48</v>
      </c>
      <c r="H5" s="77">
        <f>SUM(G18:G99)</f>
        <v>510.95</v>
      </c>
      <c r="J5" s="91"/>
      <c r="K5" s="144" t="s">
        <v>231</v>
      </c>
      <c r="L5" s="144"/>
      <c r="M5" s="79" t="s">
        <v>106</v>
      </c>
      <c r="N5" s="70">
        <f>E5</f>
        <v>0</v>
      </c>
      <c r="O5" s="54"/>
      <c r="X5" s="130" t="s">
        <v>234</v>
      </c>
      <c r="Y5" s="131" cm="1">
        <f t="array" aca="1" ref="Y5" ca="1">SUMIFS(Inv_Total,Inv_Date,"&gt;="&amp;FromDt,Inv_Date,"&lt;="&amp;ToDt)</f>
        <v>30658.38</v>
      </c>
    </row>
    <row r="6" spans="1:26" x14ac:dyDescent="0.35">
      <c r="A6" s="83" t="s">
        <v>215</v>
      </c>
      <c r="B6" s="84">
        <f ca="1">IFERROR(MATCH(E3,Cust_Name,0)+3,"")</f>
        <v>7</v>
      </c>
      <c r="D6" s="72" t="s">
        <v>45</v>
      </c>
      <c r="E6" s="151"/>
      <c r="F6" s="152"/>
      <c r="G6" s="75" t="s">
        <v>205</v>
      </c>
      <c r="H6" s="76">
        <f>O39</f>
        <v>1085.039441023951</v>
      </c>
      <c r="J6" s="90" t="s">
        <v>71</v>
      </c>
      <c r="K6" s="144">
        <f>E6</f>
        <v>0</v>
      </c>
      <c r="L6" s="144"/>
      <c r="M6" s="80" t="s">
        <v>212</v>
      </c>
      <c r="N6" s="81">
        <f>O39</f>
        <v>1085.039441023951</v>
      </c>
      <c r="O6" s="55"/>
      <c r="Q6" s="85" t="s">
        <v>232</v>
      </c>
      <c r="R6" s="129">
        <v>44927</v>
      </c>
      <c r="S6" s="85" t="s">
        <v>233</v>
      </c>
      <c r="T6" s="129">
        <v>45291</v>
      </c>
      <c r="X6" s="130" t="s">
        <v>235</v>
      </c>
      <c r="Y6" s="131" cm="1">
        <f t="array" aca="1" ref="Y6" ca="1">SUMIFS(Pmnt_Amount,Pmnt_Date,"&gt;="&amp;FromDt,Pmnt_Date,"&lt;="&amp;ToDt)</f>
        <v>4931.46</v>
      </c>
    </row>
    <row r="7" spans="1:26" x14ac:dyDescent="0.35">
      <c r="A7" s="83"/>
      <c r="B7" s="84"/>
      <c r="D7" s="154" t="s">
        <v>204</v>
      </c>
      <c r="E7" s="155"/>
      <c r="F7" s="74" t="s">
        <v>72</v>
      </c>
      <c r="G7" s="75" t="s">
        <v>94</v>
      </c>
      <c r="H7" s="52">
        <v>45261</v>
      </c>
      <c r="J7" s="92" t="s">
        <v>108</v>
      </c>
      <c r="K7" s="82" t="s">
        <v>109</v>
      </c>
      <c r="L7" s="82" t="s">
        <v>4</v>
      </c>
      <c r="M7" s="82" t="s">
        <v>110</v>
      </c>
      <c r="N7" s="82" t="s">
        <v>77</v>
      </c>
      <c r="O7" s="93" t="s">
        <v>47</v>
      </c>
      <c r="X7" s="130" t="s">
        <v>236</v>
      </c>
      <c r="Y7" s="131" cm="1">
        <f t="array" aca="1" ref="Y7" ca="1">SUMIFS(Pmnt_AmntDue,Pmnt_Amount,"=",Pmnt_DueDate,"&lt;"&amp;TODAY())</f>
        <v>19345.540000000008</v>
      </c>
    </row>
    <row r="8" spans="1:26" x14ac:dyDescent="0.35">
      <c r="A8" s="44" t="s">
        <v>174</v>
      </c>
      <c r="B8" s="45" t="str">
        <f ca="1">IFERROR(MATCH(R2,Inv_ID,0)+3,"")</f>
        <v/>
      </c>
      <c r="D8" s="72" t="s">
        <v>78</v>
      </c>
      <c r="E8" s="151" t="s">
        <v>81</v>
      </c>
      <c r="F8" s="152"/>
      <c r="G8" s="75" t="s">
        <v>95</v>
      </c>
      <c r="H8" s="73">
        <v>12</v>
      </c>
      <c r="J8" s="94"/>
      <c r="K8" s="88" t="s">
        <v>126</v>
      </c>
      <c r="L8" s="88" t="s">
        <v>127</v>
      </c>
      <c r="M8" s="87">
        <v>10</v>
      </c>
      <c r="N8" s="100">
        <v>60</v>
      </c>
      <c r="O8" s="56">
        <f>IF(AND(M8&lt;&gt;"",N8&lt;&gt;""),M8*N8,"")</f>
        <v>600</v>
      </c>
      <c r="P8" s="58">
        <v>28</v>
      </c>
    </row>
    <row r="9" spans="1:26" x14ac:dyDescent="0.35">
      <c r="A9" s="44" t="s">
        <v>216</v>
      </c>
      <c r="B9" s="45">
        <f>COUNTA(E8,H7:H8)</f>
        <v>3</v>
      </c>
      <c r="D9" s="72" t="s">
        <v>229</v>
      </c>
      <c r="E9" s="162" t="s">
        <v>244</v>
      </c>
      <c r="F9" s="163"/>
      <c r="G9" s="75" t="str">
        <f>IF(E9="Annual Interest On Balance","Interest Rate",IF(E9="Fixed Amount Per Payment","Interest Amnt.",""))</f>
        <v>Interest Rate</v>
      </c>
      <c r="H9" s="134">
        <v>7.4999999999999997E-2</v>
      </c>
      <c r="J9" s="94"/>
      <c r="K9" s="88" t="s">
        <v>132</v>
      </c>
      <c r="L9" s="88" t="s">
        <v>133</v>
      </c>
      <c r="M9" s="89">
        <v>10</v>
      </c>
      <c r="N9" s="101">
        <v>80</v>
      </c>
      <c r="O9" s="56">
        <f t="shared" ref="O9:O34" si="0">IF(AND(M9&lt;&gt;"",N9&lt;&gt;""),M9*N9,"")</f>
        <v>800</v>
      </c>
      <c r="P9" s="58">
        <v>29</v>
      </c>
      <c r="X9" s="143" t="s">
        <v>238</v>
      </c>
      <c r="Y9" s="143"/>
      <c r="Z9" s="143"/>
    </row>
    <row r="10" spans="1:26" x14ac:dyDescent="0.35">
      <c r="A10" s="126" t="s">
        <v>230</v>
      </c>
      <c r="B10" s="127">
        <f>IF(E9="Annual Interest On Balance",-CUMIPMT(H9/12, H8, H4, 1,H8,0),IF(E9="Fixed Amount Per Payment",H8*H9,""))</f>
        <v>62.989441023951031</v>
      </c>
      <c r="J10" s="94"/>
      <c r="K10" s="88"/>
      <c r="L10" s="88"/>
      <c r="M10" s="89"/>
      <c r="N10" s="101"/>
      <c r="O10" s="56" t="str">
        <f t="shared" si="0"/>
        <v/>
      </c>
      <c r="X10" s="26" t="s">
        <v>241</v>
      </c>
      <c r="Y10" s="132" t="s">
        <v>239</v>
      </c>
      <c r="Z10" s="132" t="s">
        <v>240</v>
      </c>
    </row>
    <row r="11" spans="1:26" x14ac:dyDescent="0.35">
      <c r="A11" s="30" t="s">
        <v>120</v>
      </c>
      <c r="B11" s="31">
        <v>99</v>
      </c>
      <c r="J11" s="94"/>
      <c r="K11" s="88"/>
      <c r="L11" s="88"/>
      <c r="M11" s="89"/>
      <c r="N11" s="101"/>
      <c r="O11" s="56" t="str">
        <f t="shared" si="0"/>
        <v/>
      </c>
      <c r="X11" s="133">
        <f ca="1">DATE(YEAR(TODAY()),MONTH(TODAY()),1)</f>
        <v>45261</v>
      </c>
      <c r="Y11" s="131" cm="1">
        <f t="array" aca="1" ref="Y11" ca="1">SUMIFS(Inv_Total,Inv_Date,"&gt;="&amp;X11,Inv_Date,"&lt;="&amp;EOMONTH(X11,0))</f>
        <v>4927.5</v>
      </c>
      <c r="Z11" s="131" cm="1">
        <f t="array" aca="1" ref="Z11" ca="1">SUMIFS(Pmnt_Amount,Pmnt_Date,"&gt;="&amp;X11,Pmnt_Date,"&lt;="&amp;EOMONTH(X11,0))</f>
        <v>2782.08</v>
      </c>
    </row>
    <row r="12" spans="1:26" x14ac:dyDescent="0.35">
      <c r="A12" s="30" t="s">
        <v>172</v>
      </c>
      <c r="B12" s="31">
        <f>COUNTA(D18:D99)+1</f>
        <v>13</v>
      </c>
      <c r="D12" s="8"/>
      <c r="I12" s="58"/>
      <c r="J12" s="94"/>
      <c r="K12" s="88"/>
      <c r="L12" s="88"/>
      <c r="M12" s="89"/>
      <c r="N12" s="101"/>
      <c r="O12" s="56" t="str">
        <f t="shared" si="0"/>
        <v/>
      </c>
      <c r="X12" s="133">
        <f ca="1">DATE(YEAR(TODAY()),MONTH(TODAY())-ROW()+11,1)</f>
        <v>45231</v>
      </c>
      <c r="Y12" s="131" cm="1">
        <f t="array" aca="1" ref="Y12" ca="1">SUMIFS(Inv_Total,Inv_Date,"&gt;="&amp;X12,Inv_Date,"&lt;="&amp;EOMONTH(X12,0))</f>
        <v>1642.5</v>
      </c>
      <c r="Z12" s="131" cm="1">
        <f t="array" aca="1" ref="Z12" ca="1">SUMIFS(Pmnt_Amount,Pmnt_Date,"&gt;="&amp;X12,Pmnt_Date,"&lt;="&amp;EOMONTH(X12,0))</f>
        <v>0</v>
      </c>
    </row>
    <row r="13" spans="1:26" x14ac:dyDescent="0.35">
      <c r="A13" s="30" t="s">
        <v>217</v>
      </c>
      <c r="B13" s="31">
        <f ca="1">IFERROR(MATCH(B11,Pmnt_ID,0)+3,"")</f>
        <v>101</v>
      </c>
      <c r="D13" s="27" t="s">
        <v>50</v>
      </c>
      <c r="E13" s="52">
        <v>45323</v>
      </c>
      <c r="F13" s="154" t="s">
        <v>98</v>
      </c>
      <c r="G13" s="155"/>
      <c r="H13" s="53">
        <v>127.75</v>
      </c>
      <c r="I13" s="58"/>
      <c r="J13" s="94"/>
      <c r="K13" s="88"/>
      <c r="L13" s="88"/>
      <c r="M13" s="89"/>
      <c r="N13" s="101"/>
      <c r="O13" s="56" t="str">
        <f t="shared" si="0"/>
        <v/>
      </c>
      <c r="X13" s="133">
        <f t="shared" ref="X13:X22" ca="1" si="1">DATE(YEAR(TODAY()),MONTH(TODAY())-ROW()+11,1)</f>
        <v>45200</v>
      </c>
      <c r="Y13" s="131" cm="1">
        <f t="array" aca="1" ref="Y13" ca="1">SUMIFS(Inv_Total,Inv_Date,"&gt;="&amp;X13,Inv_Date,"&lt;="&amp;EOMONTH(X13,0))</f>
        <v>2217.38</v>
      </c>
      <c r="Z13" s="131" cm="1">
        <f t="array" aca="1" ref="Z13" ca="1">SUMIFS(Pmnt_Amount,Pmnt_Date,"&gt;="&amp;X13,Pmnt_Date,"&lt;="&amp;EOMONTH(X13,0))</f>
        <v>0</v>
      </c>
    </row>
    <row r="14" spans="1:26" x14ac:dyDescent="0.35">
      <c r="A14" s="30" t="s">
        <v>121</v>
      </c>
      <c r="B14" s="31">
        <f ca="1">IFERROR(MAX(Pmnt_ID)+1,1)</f>
        <v>109</v>
      </c>
      <c r="D14" s="27" t="s">
        <v>97</v>
      </c>
      <c r="E14" s="52">
        <v>45327</v>
      </c>
      <c r="F14" s="154" t="s">
        <v>206</v>
      </c>
      <c r="G14" s="155"/>
      <c r="H14" s="53">
        <v>127.75</v>
      </c>
      <c r="I14" s="58"/>
      <c r="J14" s="94"/>
      <c r="K14" s="88"/>
      <c r="L14" s="88"/>
      <c r="M14" s="89"/>
      <c r="N14" s="101"/>
      <c r="O14" s="56" t="str">
        <f t="shared" si="0"/>
        <v/>
      </c>
      <c r="X14" s="133">
        <f t="shared" ca="1" si="1"/>
        <v>45170</v>
      </c>
      <c r="Y14" s="131" cm="1">
        <f t="array" aca="1" ref="Y14" ca="1">SUMIFS(Inv_Total,Inv_Date,"&gt;="&amp;X14,Inv_Date,"&lt;="&amp;EOMONTH(X14,0))</f>
        <v>2299.5</v>
      </c>
      <c r="Z14" s="131" cm="1">
        <f t="array" aca="1" ref="Z14" ca="1">SUMIFS(Pmnt_Amount,Pmnt_Date,"&gt;="&amp;X14,Pmnt_Date,"&lt;="&amp;EOMONTH(X14,0))</f>
        <v>0</v>
      </c>
    </row>
    <row r="15" spans="1:26" x14ac:dyDescent="0.35">
      <c r="A15" s="30"/>
      <c r="B15" s="31"/>
      <c r="D15" s="8"/>
      <c r="I15" s="58"/>
      <c r="J15" s="94"/>
      <c r="K15" s="88"/>
      <c r="L15" s="88"/>
      <c r="M15" s="89"/>
      <c r="N15" s="101"/>
      <c r="O15" s="56" t="str">
        <f t="shared" si="0"/>
        <v/>
      </c>
      <c r="X15" s="133">
        <f t="shared" ca="1" si="1"/>
        <v>45139</v>
      </c>
      <c r="Y15" s="131" cm="1">
        <f t="array" aca="1" ref="Y15" ca="1">SUMIFS(Inv_Total,Inv_Date,"&gt;="&amp;X15,Inv_Date,"&lt;="&amp;EOMONTH(X15,0))</f>
        <v>12592.5</v>
      </c>
      <c r="Z15" s="131" cm="1">
        <f t="array" aca="1" ref="Z15" ca="1">SUMIFS(Pmnt_Amount,Pmnt_Date,"&gt;="&amp;X15,Pmnt_Date,"&lt;="&amp;EOMONTH(X15,0))</f>
        <v>0</v>
      </c>
    </row>
    <row r="16" spans="1:26" x14ac:dyDescent="0.35">
      <c r="A16" s="30" t="s">
        <v>218</v>
      </c>
      <c r="B16" s="31" t="b">
        <v>0</v>
      </c>
      <c r="D16" s="153" t="s">
        <v>207</v>
      </c>
      <c r="E16" s="153"/>
      <c r="F16" s="153"/>
      <c r="G16" s="153"/>
      <c r="H16" s="153"/>
      <c r="I16" s="58"/>
      <c r="J16" s="94"/>
      <c r="K16" s="88"/>
      <c r="L16" s="88"/>
      <c r="M16" s="89"/>
      <c r="N16" s="101"/>
      <c r="O16" s="56" t="str">
        <f t="shared" si="0"/>
        <v/>
      </c>
      <c r="X16" s="133">
        <f t="shared" ca="1" si="1"/>
        <v>45108</v>
      </c>
      <c r="Y16" s="131" cm="1">
        <f t="array" aca="1" ref="Y16" ca="1">SUMIFS(Inv_Total,Inv_Date,"&gt;="&amp;X16,Inv_Date,"&lt;="&amp;EOMONTH(X16,0))</f>
        <v>1314</v>
      </c>
      <c r="Z16" s="131" cm="1">
        <f t="array" aca="1" ref="Z16" ca="1">SUMIFS(Pmnt_Amount,Pmnt_Date,"&gt;="&amp;X16,Pmnt_Date,"&lt;="&amp;EOMONTH(X16,0))</f>
        <v>0</v>
      </c>
    </row>
    <row r="17" spans="1:26" x14ac:dyDescent="0.35">
      <c r="A17" s="66"/>
      <c r="B17" s="68"/>
      <c r="D17" s="78" t="s">
        <v>50</v>
      </c>
      <c r="E17" s="78" t="s">
        <v>208</v>
      </c>
      <c r="F17" s="78" t="s">
        <v>96</v>
      </c>
      <c r="G17" s="78" t="s">
        <v>209</v>
      </c>
      <c r="H17" s="78" t="s">
        <v>75</v>
      </c>
      <c r="I17" s="58"/>
      <c r="J17" s="94"/>
      <c r="K17" s="88"/>
      <c r="L17" s="88"/>
      <c r="M17" s="89"/>
      <c r="N17" s="101"/>
      <c r="O17" s="56" t="str">
        <f t="shared" si="0"/>
        <v/>
      </c>
      <c r="X17" s="133">
        <f t="shared" ca="1" si="1"/>
        <v>45078</v>
      </c>
      <c r="Y17" s="131" cm="1">
        <f t="array" aca="1" ref="Y17" ca="1">SUMIFS(Inv_Total,Inv_Date,"&gt;="&amp;X17,Inv_Date,"&lt;="&amp;EOMONTH(X17,0))</f>
        <v>5665</v>
      </c>
      <c r="Z17" s="131" cm="1">
        <f t="array" aca="1" ref="Z17" ca="1">SUMIFS(Pmnt_Amount,Pmnt_Date,"&gt;="&amp;X17,Pmnt_Date,"&lt;="&amp;EOMONTH(X17,0))</f>
        <v>0</v>
      </c>
    </row>
    <row r="18" spans="1:26" x14ac:dyDescent="0.35">
      <c r="A18" s="66"/>
      <c r="B18" s="68"/>
      <c r="C18" s="58">
        <v>97</v>
      </c>
      <c r="D18" s="60">
        <v>45261</v>
      </c>
      <c r="E18" s="61">
        <v>127.75</v>
      </c>
      <c r="F18" s="62">
        <v>45261</v>
      </c>
      <c r="G18" s="63">
        <v>127.7</v>
      </c>
      <c r="H18" s="63">
        <f>IF(AND(H4&lt;&gt;0,G18&lt;&gt;""),H4-G18,"")</f>
        <v>1405.3</v>
      </c>
      <c r="I18" s="58"/>
      <c r="J18" s="91"/>
      <c r="K18" s="88"/>
      <c r="L18" s="88"/>
      <c r="M18" s="89"/>
      <c r="N18" s="88"/>
      <c r="O18" s="56" t="str">
        <f t="shared" si="0"/>
        <v/>
      </c>
      <c r="X18" s="133">
        <f t="shared" ca="1" si="1"/>
        <v>45047</v>
      </c>
      <c r="Y18" s="131" cm="1">
        <f t="array" aca="1" ref="Y18" ca="1">SUMIFS(Inv_Total,Inv_Date,"&gt;="&amp;X18,Inv_Date,"&lt;="&amp;EOMONTH(X18,0))</f>
        <v>0</v>
      </c>
      <c r="Z18" s="131" cm="1">
        <f t="array" aca="1" ref="Z18" ca="1">SUMIFS(Pmnt_Amount,Pmnt_Date,"&gt;="&amp;X18,Pmnt_Date,"&lt;="&amp;EOMONTH(X18,0))</f>
        <v>0</v>
      </c>
    </row>
    <row r="19" spans="1:26" x14ac:dyDescent="0.35">
      <c r="A19" s="66"/>
      <c r="B19" s="68"/>
      <c r="C19" s="58">
        <v>98</v>
      </c>
      <c r="D19" s="60">
        <v>45292</v>
      </c>
      <c r="E19" s="61">
        <v>127.75</v>
      </c>
      <c r="F19" s="62">
        <v>45301</v>
      </c>
      <c r="G19" s="63">
        <v>127.75</v>
      </c>
      <c r="H19" s="63">
        <f>IF(G19&lt;&gt;"",$H$4-SUM(G$18:G19),"")</f>
        <v>1277.55</v>
      </c>
      <c r="I19" s="58"/>
      <c r="J19" s="91"/>
      <c r="K19" s="88"/>
      <c r="L19" s="88"/>
      <c r="M19" s="89"/>
      <c r="N19" s="88"/>
      <c r="O19" s="56" t="str">
        <f t="shared" si="0"/>
        <v/>
      </c>
      <c r="X19" s="133">
        <f t="shared" ca="1" si="1"/>
        <v>45017</v>
      </c>
      <c r="Y19" s="131" cm="1">
        <f t="array" aca="1" ref="Y19" ca="1">SUMIFS(Inv_Total,Inv_Date,"&gt;="&amp;X19,Inv_Date,"&lt;="&amp;EOMONTH(X19,0))</f>
        <v>0</v>
      </c>
      <c r="Z19" s="131" cm="1">
        <f t="array" aca="1" ref="Z19" ca="1">SUMIFS(Pmnt_Amount,Pmnt_Date,"&gt;="&amp;X19,Pmnt_Date,"&lt;="&amp;EOMONTH(X19,0))</f>
        <v>0</v>
      </c>
    </row>
    <row r="20" spans="1:26" x14ac:dyDescent="0.35">
      <c r="A20" s="66"/>
      <c r="B20" s="68"/>
      <c r="C20" s="58">
        <v>99</v>
      </c>
      <c r="D20" s="60">
        <v>45323</v>
      </c>
      <c r="E20" s="61">
        <v>127.75</v>
      </c>
      <c r="F20" s="62">
        <v>45327</v>
      </c>
      <c r="G20" s="63">
        <v>127.75</v>
      </c>
      <c r="H20" s="63">
        <f>IF(G20&lt;&gt;"",$H$4-SUM(G$18:G20),"")</f>
        <v>1149.8</v>
      </c>
      <c r="I20" s="58"/>
      <c r="J20" s="91"/>
      <c r="K20" s="88"/>
      <c r="L20" s="88"/>
      <c r="M20" s="89"/>
      <c r="N20" s="88"/>
      <c r="O20" s="56" t="str">
        <f t="shared" si="0"/>
        <v/>
      </c>
      <c r="X20" s="133">
        <f t="shared" ca="1" si="1"/>
        <v>44986</v>
      </c>
      <c r="Y20" s="131" cm="1">
        <f t="array" aca="1" ref="Y20" ca="1">SUMIFS(Inv_Total,Inv_Date,"&gt;="&amp;X20,Inv_Date,"&lt;="&amp;EOMONTH(X20,0))</f>
        <v>0</v>
      </c>
      <c r="Z20" s="131" cm="1">
        <f t="array" aca="1" ref="Z20" ca="1">SUMIFS(Pmnt_Amount,Pmnt_Date,"&gt;="&amp;X20,Pmnt_Date,"&lt;="&amp;EOMONTH(X20,0))</f>
        <v>0</v>
      </c>
    </row>
    <row r="21" spans="1:26" x14ac:dyDescent="0.35">
      <c r="A21" s="66"/>
      <c r="B21" s="68"/>
      <c r="C21" s="58">
        <v>100</v>
      </c>
      <c r="D21" s="60">
        <v>45352</v>
      </c>
      <c r="E21" s="61">
        <v>127.75</v>
      </c>
      <c r="F21" s="62">
        <v>45272</v>
      </c>
      <c r="G21" s="63">
        <v>127.75</v>
      </c>
      <c r="H21" s="63">
        <f>IF(G21&lt;&gt;"",$H$4-SUM(G$18:G21),"")</f>
        <v>1022.05</v>
      </c>
      <c r="I21" s="58"/>
      <c r="J21" s="91"/>
      <c r="K21" s="88"/>
      <c r="L21" s="88"/>
      <c r="M21" s="89"/>
      <c r="N21" s="88"/>
      <c r="O21" s="56" t="str">
        <f t="shared" si="0"/>
        <v/>
      </c>
      <c r="X21" s="133">
        <f t="shared" ca="1" si="1"/>
        <v>44958</v>
      </c>
      <c r="Y21" s="131" cm="1">
        <f t="array" aca="1" ref="Y21" ca="1">SUMIFS(Inv_Total,Inv_Date,"&gt;="&amp;X21,Inv_Date,"&lt;="&amp;EOMONTH(X21,0))</f>
        <v>0</v>
      </c>
      <c r="Z21" s="131" cm="1">
        <f t="array" aca="1" ref="Z21" ca="1">SUMIFS(Pmnt_Amount,Pmnt_Date,"&gt;="&amp;X21,Pmnt_Date,"&lt;="&amp;EOMONTH(X21,0))</f>
        <v>0</v>
      </c>
    </row>
    <row r="22" spans="1:26" x14ac:dyDescent="0.35">
      <c r="A22" s="66"/>
      <c r="B22" s="68"/>
      <c r="C22" s="58">
        <v>101</v>
      </c>
      <c r="D22" s="60">
        <v>45383</v>
      </c>
      <c r="E22" s="61">
        <v>127.75</v>
      </c>
      <c r="F22" s="62"/>
      <c r="G22" s="63"/>
      <c r="H22" s="63" t="str">
        <f>IF(G22&lt;&gt;"",$H$4-SUM(G$18:G22),"")</f>
        <v/>
      </c>
      <c r="I22" s="58"/>
      <c r="J22" s="91"/>
      <c r="K22" s="88"/>
      <c r="L22" s="88"/>
      <c r="M22" s="89"/>
      <c r="N22" s="88"/>
      <c r="O22" s="56" t="str">
        <f t="shared" si="0"/>
        <v/>
      </c>
      <c r="X22" s="133">
        <f t="shared" ca="1" si="1"/>
        <v>44927</v>
      </c>
      <c r="Y22" s="131" cm="1">
        <f t="array" aca="1" ref="Y22" ca="1">SUMIFS(Inv_Total,Inv_Date,"&gt;="&amp;X22,Inv_Date,"&lt;="&amp;EOMONTH(X22,0))</f>
        <v>0</v>
      </c>
      <c r="Z22" s="131" cm="1">
        <f t="array" aca="1" ref="Z22" ca="1">SUMIFS(Pmnt_Amount,Pmnt_Date,"&gt;="&amp;X22,Pmnt_Date,"&lt;="&amp;EOMONTH(X22,0))</f>
        <v>2149.38</v>
      </c>
    </row>
    <row r="23" spans="1:26" x14ac:dyDescent="0.35">
      <c r="A23" s="66"/>
      <c r="B23" s="68"/>
      <c r="C23" s="58">
        <v>102</v>
      </c>
      <c r="D23" s="60">
        <v>45413</v>
      </c>
      <c r="E23" s="61">
        <v>127.75</v>
      </c>
      <c r="F23" s="62"/>
      <c r="G23" s="63"/>
      <c r="H23" s="63" t="str">
        <f>IF(G23&lt;&gt;"",$H$4-SUM(G$18:G23),"")</f>
        <v/>
      </c>
      <c r="I23" s="58"/>
      <c r="J23" s="91"/>
      <c r="K23" s="88"/>
      <c r="L23" s="88"/>
      <c r="M23" s="89"/>
      <c r="N23" s="88"/>
      <c r="O23" s="56" t="str">
        <f t="shared" si="0"/>
        <v/>
      </c>
      <c r="X23" s="8"/>
    </row>
    <row r="24" spans="1:26" x14ac:dyDescent="0.35">
      <c r="A24" s="125"/>
      <c r="B24" s="68"/>
      <c r="C24" s="58">
        <v>103</v>
      </c>
      <c r="D24" s="60">
        <v>45444</v>
      </c>
      <c r="E24" s="61">
        <v>127.75</v>
      </c>
      <c r="F24" s="62"/>
      <c r="G24" s="63"/>
      <c r="H24" s="63" t="str">
        <f>IF(G24&lt;&gt;"",$H$4-SUM(G$18:G24),"")</f>
        <v/>
      </c>
      <c r="I24" s="58"/>
      <c r="J24" s="91"/>
      <c r="K24" s="88"/>
      <c r="L24" s="88"/>
      <c r="M24" s="89"/>
      <c r="N24" s="88"/>
      <c r="O24" s="56" t="str">
        <f t="shared" si="0"/>
        <v/>
      </c>
      <c r="X24" s="8"/>
    </row>
    <row r="25" spans="1:26" x14ac:dyDescent="0.35">
      <c r="A25" s="66"/>
      <c r="B25" s="68"/>
      <c r="C25" s="58">
        <v>104</v>
      </c>
      <c r="D25" s="60">
        <v>45474</v>
      </c>
      <c r="E25" s="61">
        <v>127.75</v>
      </c>
      <c r="F25" s="62"/>
      <c r="G25" s="63"/>
      <c r="H25" s="63" t="str">
        <f>IF(G25&lt;&gt;"",$H$4-SUM(G$18:G25),"")</f>
        <v/>
      </c>
      <c r="I25" s="58"/>
      <c r="J25" s="91"/>
      <c r="K25" s="88"/>
      <c r="L25" s="88"/>
      <c r="M25" s="89"/>
      <c r="N25" s="88"/>
      <c r="O25" s="56" t="str">
        <f t="shared" si="0"/>
        <v/>
      </c>
      <c r="X25" s="8"/>
    </row>
    <row r="26" spans="1:26" x14ac:dyDescent="0.35">
      <c r="A26" s="66"/>
      <c r="B26" s="68"/>
      <c r="C26" s="58">
        <v>105</v>
      </c>
      <c r="D26" s="60">
        <v>45505</v>
      </c>
      <c r="E26" s="61">
        <v>127.75</v>
      </c>
      <c r="F26" s="62"/>
      <c r="G26" s="63"/>
      <c r="H26" s="63" t="str">
        <f>IF(G26&lt;&gt;"",$H$4-SUM(G$18:G26),"")</f>
        <v/>
      </c>
      <c r="I26" s="58"/>
      <c r="J26" s="91"/>
      <c r="K26" s="88"/>
      <c r="L26" s="88"/>
      <c r="M26" s="89"/>
      <c r="N26" s="88"/>
      <c r="O26" s="56" t="str">
        <f t="shared" si="0"/>
        <v/>
      </c>
    </row>
    <row r="27" spans="1:26" x14ac:dyDescent="0.35">
      <c r="A27" s="66"/>
      <c r="B27" s="68"/>
      <c r="C27" s="58">
        <v>106</v>
      </c>
      <c r="D27" s="60">
        <v>45536</v>
      </c>
      <c r="E27" s="61">
        <v>127.75</v>
      </c>
      <c r="F27" s="62"/>
      <c r="G27" s="63"/>
      <c r="H27" s="63" t="str">
        <f>IF(G27&lt;&gt;"",$H$4-SUM(G$18:G27),"")</f>
        <v/>
      </c>
      <c r="I27" s="58"/>
      <c r="J27" s="91"/>
      <c r="K27" s="88"/>
      <c r="L27" s="88"/>
      <c r="M27" s="89"/>
      <c r="N27" s="88"/>
      <c r="O27" s="56" t="str">
        <f t="shared" si="0"/>
        <v/>
      </c>
    </row>
    <row r="28" spans="1:26" x14ac:dyDescent="0.35">
      <c r="A28" s="66"/>
      <c r="B28" s="68"/>
      <c r="C28" s="58">
        <v>107</v>
      </c>
      <c r="D28" s="60">
        <v>45566</v>
      </c>
      <c r="E28" s="61">
        <v>127.75</v>
      </c>
      <c r="F28" s="62"/>
      <c r="G28" s="63"/>
      <c r="H28" s="63" t="str">
        <f>IF(G28&lt;&gt;"",$H$4-SUM(G$18:G28),"")</f>
        <v/>
      </c>
      <c r="I28" s="58"/>
      <c r="J28" s="91"/>
      <c r="K28" s="88"/>
      <c r="L28" s="88"/>
      <c r="M28" s="89"/>
      <c r="N28" s="88"/>
      <c r="O28" s="56" t="str">
        <f t="shared" si="0"/>
        <v/>
      </c>
    </row>
    <row r="29" spans="1:26" x14ac:dyDescent="0.35">
      <c r="A29" s="66"/>
      <c r="B29" s="68"/>
      <c r="C29" s="58">
        <v>108</v>
      </c>
      <c r="D29" s="60">
        <v>45597</v>
      </c>
      <c r="E29" s="61">
        <v>127.75</v>
      </c>
      <c r="F29" s="62"/>
      <c r="G29" s="63"/>
      <c r="H29" s="63" t="str">
        <f>IF(G29&lt;&gt;"",$H$4-SUM(G$18:G29),"")</f>
        <v/>
      </c>
      <c r="I29" s="58"/>
      <c r="J29" s="91"/>
      <c r="K29" s="88"/>
      <c r="L29" s="88"/>
      <c r="M29" s="89"/>
      <c r="N29" s="88"/>
      <c r="O29" s="56" t="str">
        <f t="shared" si="0"/>
        <v/>
      </c>
    </row>
    <row r="30" spans="1:26" x14ac:dyDescent="0.35">
      <c r="A30" s="66"/>
      <c r="B30" s="68"/>
      <c r="D30" s="60"/>
      <c r="E30" s="61"/>
      <c r="F30" s="62"/>
      <c r="G30" s="63"/>
      <c r="H30" s="63" t="str">
        <f>IF(G30&lt;&gt;"",$H$4-SUM(G$18:G30),"")</f>
        <v/>
      </c>
      <c r="I30" s="58"/>
      <c r="J30" s="91"/>
      <c r="K30" s="88"/>
      <c r="L30" s="88"/>
      <c r="M30" s="89"/>
      <c r="N30" s="88"/>
      <c r="O30" s="56" t="str">
        <f t="shared" si="0"/>
        <v/>
      </c>
    </row>
    <row r="31" spans="1:26" x14ac:dyDescent="0.35">
      <c r="A31" s="66"/>
      <c r="B31" s="68"/>
      <c r="D31" s="60"/>
      <c r="E31" s="61"/>
      <c r="F31" s="62"/>
      <c r="G31" s="63"/>
      <c r="H31" s="63" t="str">
        <f>IF(G31&lt;&gt;"",$H$4-SUM(G$18:G31),"")</f>
        <v/>
      </c>
      <c r="I31" s="58"/>
      <c r="J31" s="91"/>
      <c r="K31" s="88"/>
      <c r="L31" s="88"/>
      <c r="M31" s="89"/>
      <c r="N31" s="88"/>
      <c r="O31" s="56" t="str">
        <f t="shared" si="0"/>
        <v/>
      </c>
    </row>
    <row r="32" spans="1:26" x14ac:dyDescent="0.35">
      <c r="A32" s="66"/>
      <c r="B32" s="68"/>
      <c r="D32" s="60"/>
      <c r="E32" s="61"/>
      <c r="F32" s="62"/>
      <c r="G32" s="63"/>
      <c r="H32" s="63" t="str">
        <f>IF(G32&lt;&gt;"",$H$4-SUM(G$18:G32),"")</f>
        <v/>
      </c>
      <c r="I32" s="58"/>
      <c r="J32" s="91"/>
      <c r="K32" s="88"/>
      <c r="L32" s="88"/>
      <c r="M32" s="89"/>
      <c r="N32" s="88"/>
      <c r="O32" s="56" t="str">
        <f t="shared" si="0"/>
        <v/>
      </c>
    </row>
    <row r="33" spans="1:15" x14ac:dyDescent="0.35">
      <c r="A33" s="66"/>
      <c r="B33" s="68"/>
      <c r="D33" s="60"/>
      <c r="E33" s="61"/>
      <c r="F33" s="62"/>
      <c r="G33" s="63"/>
      <c r="H33" s="63" t="str">
        <f>IF(G33&lt;&gt;"",$H$4-SUM(G$18:G33),"")</f>
        <v/>
      </c>
      <c r="I33" s="58"/>
      <c r="J33" s="91"/>
      <c r="K33" s="88"/>
      <c r="L33" s="88"/>
      <c r="M33" s="89"/>
      <c r="N33" s="88"/>
      <c r="O33" s="56" t="str">
        <f t="shared" si="0"/>
        <v/>
      </c>
    </row>
    <row r="34" spans="1:15" x14ac:dyDescent="0.35">
      <c r="A34" s="67"/>
      <c r="B34" s="68"/>
      <c r="D34" s="60"/>
      <c r="E34" s="61"/>
      <c r="F34" s="62"/>
      <c r="G34" s="63"/>
      <c r="H34" s="63" t="str">
        <f>IF(G34&lt;&gt;"",$H$4-SUM(G$18:G34),"")</f>
        <v/>
      </c>
      <c r="I34" s="58"/>
      <c r="J34" s="91"/>
      <c r="K34" s="88"/>
      <c r="L34" s="88"/>
      <c r="M34" s="89"/>
      <c r="N34" s="102"/>
      <c r="O34" s="56" t="str">
        <f t="shared" si="0"/>
        <v/>
      </c>
    </row>
    <row r="35" spans="1:15" ht="15.5" customHeight="1" x14ac:dyDescent="0.35">
      <c r="A35" s="67"/>
      <c r="B35" s="67"/>
      <c r="D35" s="60"/>
      <c r="E35" s="61"/>
      <c r="F35" s="62"/>
      <c r="G35" s="63"/>
      <c r="H35" s="63" t="str">
        <f>IF(G35&lt;&gt;"",$H$4-SUM(G$18:G35),"")</f>
        <v/>
      </c>
      <c r="I35" s="58"/>
      <c r="J35" s="156" t="str">
        <f>Admin!L5</f>
        <v>Thanks so much for your business</v>
      </c>
      <c r="K35" s="157"/>
      <c r="L35" s="157"/>
      <c r="M35" s="26" t="s">
        <v>228</v>
      </c>
      <c r="N35" s="119" t="s">
        <v>113</v>
      </c>
      <c r="O35" s="98">
        <f>SUM(O8:O34)</f>
        <v>1400</v>
      </c>
    </row>
    <row r="36" spans="1:15" ht="14.5" customHeight="1" thickBot="1" x14ac:dyDescent="0.4">
      <c r="D36" s="60"/>
      <c r="E36" s="64"/>
      <c r="F36" s="62"/>
      <c r="G36" s="63"/>
      <c r="H36" s="63" t="str">
        <f>IF(G36&lt;&gt;"",$H$4-SUM(G$18:G36),"")</f>
        <v/>
      </c>
      <c r="I36" s="58"/>
      <c r="J36" s="158"/>
      <c r="K36" s="159"/>
      <c r="L36" s="159"/>
      <c r="M36" s="124" t="str">
        <f>IF(E9="Fixed Amount Per Payment",TEXT(H9,"$0")&amp;"/Pmnt",IF(E9="Annual Interest On Balance","Rate("&amp;TEXT(H9,"0.00%")&amp;")",""))</f>
        <v>Rate(7.50%)</v>
      </c>
      <c r="N36" s="120" t="str">
        <f>IF(ChargeTax="No","",TaxName&amp;"("&amp;TEXT(TaxRate,"0.00%")&amp;")")</f>
        <v>GST(9.50%)</v>
      </c>
      <c r="O36" s="115">
        <f>IF(ChargeTax="No",0,TaxRate*O35)</f>
        <v>133</v>
      </c>
    </row>
    <row r="37" spans="1:15" ht="14.5" customHeight="1" thickTop="1" thickBot="1" x14ac:dyDescent="0.4">
      <c r="D37" s="60"/>
      <c r="E37" s="64"/>
      <c r="F37" s="62"/>
      <c r="G37" s="63"/>
      <c r="H37" s="63" t="str">
        <f>IF(G37&lt;&gt;"",$H$4-SUM(G$18:G37),"")</f>
        <v/>
      </c>
      <c r="I37" s="58"/>
      <c r="J37" s="158"/>
      <c r="K37" s="159"/>
      <c r="L37" s="159"/>
      <c r="M37" s="164" t="s">
        <v>230</v>
      </c>
      <c r="N37" s="121" t="s">
        <v>47</v>
      </c>
      <c r="O37" s="117">
        <f>SUM(O35:O36)+M39</f>
        <v>1595.989441023951</v>
      </c>
    </row>
    <row r="38" spans="1:15" ht="15" customHeight="1" thickBot="1" x14ac:dyDescent="0.4">
      <c r="D38" s="60"/>
      <c r="E38" s="64"/>
      <c r="F38" s="62"/>
      <c r="G38" s="63"/>
      <c r="H38" s="63" t="str">
        <f>IF(G38&lt;&gt;"",$H$4-SUM(G$18:G38),"")</f>
        <v/>
      </c>
      <c r="I38" s="58"/>
      <c r="J38" s="158"/>
      <c r="K38" s="159"/>
      <c r="L38" s="159"/>
      <c r="M38" s="165"/>
      <c r="N38" s="122" t="s">
        <v>219</v>
      </c>
      <c r="O38" s="116">
        <f>H5</f>
        <v>510.95</v>
      </c>
    </row>
    <row r="39" spans="1:15" ht="15" customHeight="1" x14ac:dyDescent="0.35">
      <c r="D39" s="60"/>
      <c r="E39" s="64"/>
      <c r="F39" s="62"/>
      <c r="G39" s="63"/>
      <c r="H39" s="63" t="str">
        <f>IF(G39&lt;&gt;"",$H$4-SUM(G$18:G39),"")</f>
        <v/>
      </c>
      <c r="J39" s="160"/>
      <c r="K39" s="161"/>
      <c r="L39" s="161"/>
      <c r="M39" s="128">
        <f>IF(E9="Do Not Charge Interest",0,B10)</f>
        <v>62.989441023951031</v>
      </c>
      <c r="N39" s="123" t="s">
        <v>114</v>
      </c>
      <c r="O39" s="99">
        <f>O37-O38</f>
        <v>1085.039441023951</v>
      </c>
    </row>
    <row r="40" spans="1:15" x14ac:dyDescent="0.35">
      <c r="D40" s="65"/>
      <c r="E40" s="65"/>
      <c r="F40" s="65"/>
      <c r="G40" s="63"/>
      <c r="H40" s="63" t="str">
        <f>IF(G40&lt;&gt;"",$H$4-SUM(G$18:G40),"")</f>
        <v/>
      </c>
      <c r="J40" s="145" t="s">
        <v>76</v>
      </c>
      <c r="K40" s="143"/>
      <c r="L40" s="143"/>
      <c r="M40" s="143"/>
      <c r="N40" s="143"/>
      <c r="O40" s="146"/>
    </row>
    <row r="41" spans="1:15" x14ac:dyDescent="0.35">
      <c r="D41" s="65"/>
      <c r="E41" s="65"/>
      <c r="F41" s="62"/>
      <c r="G41" s="63"/>
      <c r="H41" s="63" t="str">
        <f>IF(G41&lt;&gt;"",$H$4-SUM(G$18:G41),"")</f>
        <v/>
      </c>
      <c r="J41" s="95" t="s">
        <v>210</v>
      </c>
      <c r="K41" s="26" t="s">
        <v>211</v>
      </c>
      <c r="L41" s="26" t="s">
        <v>50</v>
      </c>
      <c r="M41" s="26" t="s">
        <v>112</v>
      </c>
      <c r="N41" s="26" t="s">
        <v>209</v>
      </c>
      <c r="O41" s="96" t="s">
        <v>75</v>
      </c>
    </row>
    <row r="42" spans="1:15" x14ac:dyDescent="0.35">
      <c r="D42" s="65"/>
      <c r="E42" s="65"/>
      <c r="F42" s="62"/>
      <c r="G42" s="63"/>
      <c r="H42" s="63" t="str">
        <f>IF(G42&lt;&gt;"",$H$4-SUM(G$18:G42),"")</f>
        <v/>
      </c>
      <c r="J42" s="105">
        <v>1</v>
      </c>
      <c r="K42" s="40">
        <f t="shared" ref="K42:K53" si="2">E18</f>
        <v>127.75</v>
      </c>
      <c r="L42" s="28">
        <f t="shared" ref="L42:L53" si="3">D18</f>
        <v>45261</v>
      </c>
      <c r="M42" s="42">
        <f t="shared" ref="M42:M53" si="4">F18</f>
        <v>45261</v>
      </c>
      <c r="N42" s="38">
        <f t="shared" ref="N42:N53" si="5">G18</f>
        <v>127.7</v>
      </c>
      <c r="O42" s="106">
        <f t="shared" ref="O42:O53" si="6">H18</f>
        <v>1405.3</v>
      </c>
    </row>
    <row r="43" spans="1:15" x14ac:dyDescent="0.35">
      <c r="D43" s="65"/>
      <c r="E43" s="65"/>
      <c r="F43" s="62"/>
      <c r="G43" s="63"/>
      <c r="H43" s="63" t="str">
        <f>IF(G43&lt;&gt;"",$H$4-SUM(G$18:G43),"")</f>
        <v/>
      </c>
      <c r="J43" s="107">
        <v>2</v>
      </c>
      <c r="K43" s="41">
        <f t="shared" si="2"/>
        <v>127.75</v>
      </c>
      <c r="L43" s="29">
        <f t="shared" si="3"/>
        <v>45292</v>
      </c>
      <c r="M43" s="43">
        <f t="shared" si="4"/>
        <v>45301</v>
      </c>
      <c r="N43" s="39">
        <f t="shared" si="5"/>
        <v>127.75</v>
      </c>
      <c r="O43" s="108">
        <f t="shared" si="6"/>
        <v>1277.55</v>
      </c>
    </row>
    <row r="44" spans="1:15" x14ac:dyDescent="0.35">
      <c r="D44" s="65"/>
      <c r="E44" s="65"/>
      <c r="F44" s="62"/>
      <c r="G44" s="63"/>
      <c r="H44" s="63" t="str">
        <f>IF(G44&lt;&gt;"",$H$4-SUM(G$18:G44),"")</f>
        <v/>
      </c>
      <c r="J44" s="107">
        <v>3</v>
      </c>
      <c r="K44" s="41">
        <f t="shared" si="2"/>
        <v>127.75</v>
      </c>
      <c r="L44" s="29">
        <f t="shared" si="3"/>
        <v>45323</v>
      </c>
      <c r="M44" s="43">
        <f t="shared" si="4"/>
        <v>45327</v>
      </c>
      <c r="N44" s="39">
        <f t="shared" si="5"/>
        <v>127.75</v>
      </c>
      <c r="O44" s="108">
        <f t="shared" si="6"/>
        <v>1149.8</v>
      </c>
    </row>
    <row r="45" spans="1:15" x14ac:dyDescent="0.35">
      <c r="D45" s="65"/>
      <c r="E45" s="65"/>
      <c r="F45" s="62"/>
      <c r="G45" s="63"/>
      <c r="H45" s="63" t="str">
        <f>IF(G45&lt;&gt;"",$H$4-SUM(G$18:G45),"")</f>
        <v/>
      </c>
      <c r="J45" s="107">
        <v>4</v>
      </c>
      <c r="K45" s="41">
        <f t="shared" si="2"/>
        <v>127.75</v>
      </c>
      <c r="L45" s="29">
        <f t="shared" si="3"/>
        <v>45352</v>
      </c>
      <c r="M45" s="43">
        <f t="shared" si="4"/>
        <v>45272</v>
      </c>
      <c r="N45" s="39">
        <f t="shared" si="5"/>
        <v>127.75</v>
      </c>
      <c r="O45" s="108">
        <f t="shared" si="6"/>
        <v>1022.05</v>
      </c>
    </row>
    <row r="46" spans="1:15" x14ac:dyDescent="0.35">
      <c r="D46" s="65"/>
      <c r="E46" s="65"/>
      <c r="F46" s="62"/>
      <c r="G46" s="63"/>
      <c r="H46" s="63" t="str">
        <f>IF(G46&lt;&gt;"",$H$4-SUM(G$18:G46),"")</f>
        <v/>
      </c>
      <c r="J46" s="107">
        <v>5</v>
      </c>
      <c r="K46" s="41">
        <f t="shared" si="2"/>
        <v>127.75</v>
      </c>
      <c r="L46" s="29">
        <f t="shared" si="3"/>
        <v>45383</v>
      </c>
      <c r="M46" s="43">
        <f t="shared" si="4"/>
        <v>0</v>
      </c>
      <c r="N46" s="39">
        <f t="shared" si="5"/>
        <v>0</v>
      </c>
      <c r="O46" s="108" t="str">
        <f t="shared" si="6"/>
        <v/>
      </c>
    </row>
    <row r="47" spans="1:15" x14ac:dyDescent="0.35">
      <c r="D47" s="65"/>
      <c r="E47" s="65"/>
      <c r="F47" s="62"/>
      <c r="G47" s="63"/>
      <c r="H47" s="63" t="str">
        <f>IF(G47&lt;&gt;"",$H$4-SUM(G$18:G47),"")</f>
        <v/>
      </c>
      <c r="J47" s="107">
        <v>6</v>
      </c>
      <c r="K47" s="41">
        <f t="shared" si="2"/>
        <v>127.75</v>
      </c>
      <c r="L47" s="29">
        <f t="shared" si="3"/>
        <v>45413</v>
      </c>
      <c r="M47" s="43">
        <f t="shared" si="4"/>
        <v>0</v>
      </c>
      <c r="N47" s="39">
        <f t="shared" si="5"/>
        <v>0</v>
      </c>
      <c r="O47" s="108" t="str">
        <f t="shared" si="6"/>
        <v/>
      </c>
    </row>
    <row r="48" spans="1:15" x14ac:dyDescent="0.35">
      <c r="D48" s="65"/>
      <c r="E48" s="65"/>
      <c r="F48" s="62"/>
      <c r="G48" s="63"/>
      <c r="H48" s="63" t="str">
        <f>IF(G48&lt;&gt;"",$H$4-SUM(G$18:G48),"")</f>
        <v/>
      </c>
      <c r="J48" s="107">
        <v>7</v>
      </c>
      <c r="K48" s="41">
        <f t="shared" si="2"/>
        <v>127.75</v>
      </c>
      <c r="L48" s="29">
        <f t="shared" si="3"/>
        <v>45444</v>
      </c>
      <c r="M48" s="43">
        <f t="shared" si="4"/>
        <v>0</v>
      </c>
      <c r="N48" s="39">
        <f t="shared" si="5"/>
        <v>0</v>
      </c>
      <c r="O48" s="108" t="str">
        <f t="shared" si="6"/>
        <v/>
      </c>
    </row>
    <row r="49" spans="4:15" x14ac:dyDescent="0.35">
      <c r="D49" s="65"/>
      <c r="E49" s="65"/>
      <c r="F49" s="62"/>
      <c r="G49" s="63"/>
      <c r="H49" s="63" t="str">
        <f>IF(G49&lt;&gt;"",$H$4-SUM(G$18:G49),"")</f>
        <v/>
      </c>
      <c r="J49" s="107">
        <v>8</v>
      </c>
      <c r="K49" s="41">
        <f t="shared" si="2"/>
        <v>127.75</v>
      </c>
      <c r="L49" s="29">
        <f t="shared" si="3"/>
        <v>45474</v>
      </c>
      <c r="M49" s="43">
        <f t="shared" si="4"/>
        <v>0</v>
      </c>
      <c r="N49" s="39">
        <f t="shared" si="5"/>
        <v>0</v>
      </c>
      <c r="O49" s="108" t="str">
        <f t="shared" si="6"/>
        <v/>
      </c>
    </row>
    <row r="50" spans="4:15" x14ac:dyDescent="0.35">
      <c r="D50" s="65"/>
      <c r="E50" s="65"/>
      <c r="F50" s="62"/>
      <c r="G50" s="63"/>
      <c r="H50" s="63" t="str">
        <f>IF(G50&lt;&gt;"",$H$4-SUM(G$18:G50),"")</f>
        <v/>
      </c>
      <c r="J50" s="107">
        <v>9</v>
      </c>
      <c r="K50" s="41">
        <f t="shared" si="2"/>
        <v>127.75</v>
      </c>
      <c r="L50" s="29">
        <f t="shared" si="3"/>
        <v>45505</v>
      </c>
      <c r="M50" s="43">
        <f t="shared" si="4"/>
        <v>0</v>
      </c>
      <c r="N50" s="39">
        <f t="shared" si="5"/>
        <v>0</v>
      </c>
      <c r="O50" s="108" t="str">
        <f t="shared" si="6"/>
        <v/>
      </c>
    </row>
    <row r="51" spans="4:15" x14ac:dyDescent="0.35">
      <c r="D51" s="65"/>
      <c r="E51" s="65"/>
      <c r="F51" s="62"/>
      <c r="G51" s="63"/>
      <c r="H51" s="63" t="str">
        <f>IF(G51&lt;&gt;"",$H$4-SUM(G$18:G51),"")</f>
        <v/>
      </c>
      <c r="J51" s="107">
        <v>10</v>
      </c>
      <c r="K51" s="41">
        <f t="shared" si="2"/>
        <v>127.75</v>
      </c>
      <c r="L51" s="29">
        <f t="shared" si="3"/>
        <v>45536</v>
      </c>
      <c r="M51" s="43">
        <f t="shared" si="4"/>
        <v>0</v>
      </c>
      <c r="N51" s="39">
        <f t="shared" si="5"/>
        <v>0</v>
      </c>
      <c r="O51" s="108" t="str">
        <f t="shared" si="6"/>
        <v/>
      </c>
    </row>
    <row r="52" spans="4:15" x14ac:dyDescent="0.35">
      <c r="D52" s="65"/>
      <c r="E52" s="65"/>
      <c r="F52" s="62"/>
      <c r="G52" s="63"/>
      <c r="H52" s="63" t="str">
        <f>IF(G52&lt;&gt;"",$H$4-SUM(G$18:G52),"")</f>
        <v/>
      </c>
      <c r="J52" s="107">
        <v>11</v>
      </c>
      <c r="K52" s="41">
        <f t="shared" si="2"/>
        <v>127.75</v>
      </c>
      <c r="L52" s="29">
        <f t="shared" si="3"/>
        <v>45566</v>
      </c>
      <c r="M52" s="43">
        <f t="shared" si="4"/>
        <v>0</v>
      </c>
      <c r="N52" s="39">
        <f t="shared" si="5"/>
        <v>0</v>
      </c>
      <c r="O52" s="108" t="str">
        <f t="shared" si="6"/>
        <v/>
      </c>
    </row>
    <row r="53" spans="4:15" ht="15" thickBot="1" x14ac:dyDescent="0.4">
      <c r="D53" s="65"/>
      <c r="E53" s="65"/>
      <c r="F53" s="62"/>
      <c r="G53" s="63"/>
      <c r="H53" s="63" t="str">
        <f>IF(G53&lt;&gt;"",$H$4-SUM(G$18:G53),"")</f>
        <v/>
      </c>
      <c r="J53" s="109">
        <v>12</v>
      </c>
      <c r="K53" s="110">
        <f t="shared" si="2"/>
        <v>127.75</v>
      </c>
      <c r="L53" s="111">
        <f t="shared" si="3"/>
        <v>45597</v>
      </c>
      <c r="M53" s="112">
        <f t="shared" si="4"/>
        <v>0</v>
      </c>
      <c r="N53" s="113">
        <f t="shared" si="5"/>
        <v>0</v>
      </c>
      <c r="O53" s="114" t="str">
        <f t="shared" si="6"/>
        <v/>
      </c>
    </row>
    <row r="54" spans="4:15" x14ac:dyDescent="0.35">
      <c r="D54" s="65"/>
      <c r="E54" s="65"/>
      <c r="F54" s="62"/>
      <c r="G54" s="63"/>
      <c r="H54" s="63"/>
    </row>
    <row r="55" spans="4:15" x14ac:dyDescent="0.35">
      <c r="D55" s="65"/>
      <c r="E55" s="65"/>
      <c r="F55" s="62"/>
      <c r="G55" s="63"/>
      <c r="H55" s="63"/>
    </row>
    <row r="56" spans="4:15" x14ac:dyDescent="0.35">
      <c r="D56" s="65"/>
      <c r="E56" s="65"/>
      <c r="F56" s="62"/>
      <c r="G56" s="63"/>
      <c r="H56" s="63"/>
    </row>
    <row r="57" spans="4:15" x14ac:dyDescent="0.35">
      <c r="D57" s="65"/>
      <c r="E57" s="65"/>
      <c r="F57" s="62"/>
      <c r="G57" s="63"/>
      <c r="H57" s="63"/>
    </row>
    <row r="58" spans="4:15" x14ac:dyDescent="0.35">
      <c r="F58" s="14"/>
      <c r="H58" s="59"/>
    </row>
    <row r="59" spans="4:15" x14ac:dyDescent="0.35">
      <c r="F59" s="14"/>
      <c r="H59" s="59"/>
    </row>
    <row r="60" spans="4:15" x14ac:dyDescent="0.35">
      <c r="F60" s="14"/>
      <c r="H60" s="59"/>
    </row>
    <row r="61" spans="4:15" x14ac:dyDescent="0.35">
      <c r="F61" s="14"/>
      <c r="H61" s="59"/>
    </row>
    <row r="62" spans="4:15" x14ac:dyDescent="0.35">
      <c r="F62" s="14"/>
      <c r="H62" s="59"/>
    </row>
    <row r="63" spans="4:15" x14ac:dyDescent="0.35">
      <c r="F63" s="14"/>
      <c r="H63" s="59"/>
    </row>
    <row r="64" spans="4:15" x14ac:dyDescent="0.35">
      <c r="F64" s="14"/>
      <c r="H64" s="59"/>
    </row>
  </sheetData>
  <mergeCells count="20">
    <mergeCell ref="E9:F9"/>
    <mergeCell ref="M37:M38"/>
    <mergeCell ref="K6:L6"/>
    <mergeCell ref="K5:L5"/>
    <mergeCell ref="X4:Y4"/>
    <mergeCell ref="X9:Z9"/>
    <mergeCell ref="K4:L4"/>
    <mergeCell ref="J40:O40"/>
    <mergeCell ref="C1:R1"/>
    <mergeCell ref="J2:O2"/>
    <mergeCell ref="E5:F5"/>
    <mergeCell ref="E6:F6"/>
    <mergeCell ref="E3:F3"/>
    <mergeCell ref="D16:H16"/>
    <mergeCell ref="D7:E7"/>
    <mergeCell ref="E4:F4"/>
    <mergeCell ref="E8:F8"/>
    <mergeCell ref="F14:G14"/>
    <mergeCell ref="F13:G13"/>
    <mergeCell ref="J35:L39"/>
  </mergeCells>
  <conditionalFormatting sqref="D18:H99">
    <cfRule type="expression" dxfId="15" priority="11">
      <formula>AND($C18&lt;&gt;"",$B$11=$C18)</formula>
    </cfRule>
    <cfRule type="expression" dxfId="14" priority="12">
      <formula>AND($D18&lt;&gt;"",MOD(ROW(),2)=1)</formula>
    </cfRule>
    <cfRule type="expression" dxfId="13" priority="13">
      <formula>AND($D18&lt;&gt;"",MOD(ROW(),2)=0)</formula>
    </cfRule>
  </conditionalFormatting>
  <conditionalFormatting sqref="J42:O53">
    <cfRule type="expression" dxfId="12" priority="9">
      <formula>AND($K42&lt;&gt;"",MOD(ROW(),2)=1)</formula>
    </cfRule>
    <cfRule type="expression" dxfId="11" priority="10">
      <formula>AND($K42&lt;&gt;"",MOD(ROW(),2)=0)</formula>
    </cfRule>
  </conditionalFormatting>
  <conditionalFormatting sqref="J42:K53">
    <cfRule type="expression" dxfId="10" priority="6">
      <formula>$K42=0</formula>
    </cfRule>
  </conditionalFormatting>
  <conditionalFormatting sqref="D8:H9 G7:H7">
    <cfRule type="expression" dxfId="9" priority="5">
      <formula>$F$7="No"</formula>
    </cfRule>
  </conditionalFormatting>
  <conditionalFormatting sqref="G9:H9">
    <cfRule type="expression" dxfId="8" priority="4">
      <formula>$E$9="Do Not Charge Interest"</formula>
    </cfRule>
  </conditionalFormatting>
  <conditionalFormatting sqref="M35:M39">
    <cfRule type="expression" dxfId="7" priority="3">
      <formula>$E$9="Do Not Charge Interest"</formula>
    </cfRule>
  </conditionalFormatting>
  <conditionalFormatting sqref="M36:M38">
    <cfRule type="expression" dxfId="6" priority="2">
      <formula>$E$9="Do Not Charge Interest"</formula>
    </cfRule>
  </conditionalFormatting>
  <conditionalFormatting sqref="D18:H51">
    <cfRule type="expression" dxfId="0" priority="1">
      <formula>AND($D18&lt;TODAY(),$G18&lt;$E18)</formula>
    </cfRule>
  </conditionalFormatting>
  <dataValidations count="6">
    <dataValidation type="list" allowBlank="1" showInputMessage="1" showErrorMessage="1" sqref="E8:F8" xr:uid="{24B9C698-3DB6-4A7D-9CC6-69AA2E449338}">
      <formula1>Frequencies</formula1>
    </dataValidation>
    <dataValidation type="list" allowBlank="1" showInputMessage="1" showErrorMessage="1" sqref="E3:F3" xr:uid="{2513BC3F-3E13-46BE-A8E1-443818E01AF9}">
      <formula1>Cust_Name</formula1>
    </dataValidation>
    <dataValidation type="list" allowBlank="1" showInputMessage="1" showErrorMessage="1" sqref="F7" xr:uid="{AE74827B-06D1-4E98-B616-A28E84ADA802}">
      <formula1>"Yes,No"</formula1>
    </dataValidation>
    <dataValidation type="list" allowBlank="1" showInputMessage="1" showErrorMessage="1" sqref="E4:F4" xr:uid="{9C855FDC-C415-4070-85CB-43C43632FC1F}">
      <formula1>InvType</formula1>
    </dataValidation>
    <dataValidation type="list" allowBlank="1" showInputMessage="1" showErrorMessage="1" sqref="E9:F9" xr:uid="{E33CAD74-3540-4B0A-88D4-901131B76862}">
      <formula1>"Do Not Charge Interest,Fixed Amount Per Payment,Annual Interest On Balance"</formula1>
    </dataValidation>
    <dataValidation type="list" allowBlank="1" showInputMessage="1" showErrorMessage="1" sqref="K8:K34" xr:uid="{F6481CD3-F549-4578-965E-6C9AC1F2FB88}">
      <formula1>Item_Name</formula1>
    </dataValidation>
  </dataValidations>
  <pageMargins left="0.26" right="0.25" top="0.28000000000000003" bottom="0.22" header="0.2" footer="0.22"/>
  <pageSetup orientation="portrait" horizontalDpi="200" verticalDpi="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D7DDF-C33A-4555-AC49-4DA8A4878912}">
  <sheetPr codeName="InvList"/>
  <dimension ref="A1:N38"/>
  <sheetViews>
    <sheetView zoomScaleNormal="100" workbookViewId="0">
      <selection activeCell="M12" sqref="M12:N12"/>
    </sheetView>
  </sheetViews>
  <sheetFormatPr defaultRowHeight="14.5" x14ac:dyDescent="0.35"/>
  <cols>
    <col min="1" max="1" width="6.1796875" bestFit="1" customWidth="1"/>
    <col min="2" max="2" width="10.453125" bestFit="1" customWidth="1"/>
    <col min="3" max="3" width="10.54296875" bestFit="1" customWidth="1"/>
    <col min="4" max="4" width="11.1796875" bestFit="1" customWidth="1"/>
    <col min="5" max="5" width="10.36328125" bestFit="1" customWidth="1"/>
    <col min="6" max="6" width="17" bestFit="1" customWidth="1"/>
    <col min="7" max="7" width="9.7265625" style="1" bestFit="1" customWidth="1"/>
    <col min="8" max="9" width="9.453125" bestFit="1" customWidth="1"/>
    <col min="10" max="10" width="10.08984375" style="1" bestFit="1" customWidth="1"/>
    <col min="11" max="11" width="8.453125" style="1" bestFit="1" customWidth="1"/>
    <col min="12" max="12" width="10.36328125" customWidth="1"/>
    <col min="13" max="13" width="9.1796875" bestFit="1" customWidth="1"/>
    <col min="14" max="14" width="9.453125" bestFit="1" customWidth="1"/>
  </cols>
  <sheetData>
    <row r="1" spans="1:14" ht="14.5" customHeight="1" x14ac:dyDescent="0.35">
      <c r="A1" s="6"/>
      <c r="B1" s="7" t="s">
        <v>162</v>
      </c>
      <c r="C1" s="7" t="s">
        <v>163</v>
      </c>
      <c r="D1" s="7" t="s">
        <v>61</v>
      </c>
      <c r="E1" s="7" t="s">
        <v>60</v>
      </c>
      <c r="F1" s="7" t="s">
        <v>62</v>
      </c>
      <c r="G1" s="7" t="s">
        <v>167</v>
      </c>
      <c r="H1" s="7" t="s">
        <v>66</v>
      </c>
      <c r="I1" s="7" t="s">
        <v>168</v>
      </c>
      <c r="J1" s="7" t="s">
        <v>170</v>
      </c>
      <c r="K1" s="7" t="s">
        <v>59</v>
      </c>
      <c r="L1" s="7" t="s">
        <v>65</v>
      </c>
      <c r="M1" s="37" cm="1">
        <f t="array" aca="1" ref="M1" ca="1">SUMIF(Pmnt_InvNumb,A1,Pmnt_Amount)</f>
        <v>0</v>
      </c>
      <c r="N1" s="37" t="str">
        <f ca="1">IFERROR(L1-M1,"")</f>
        <v/>
      </c>
    </row>
    <row r="2" spans="1:14" ht="14.5" customHeight="1" x14ac:dyDescent="0.35">
      <c r="A2" s="166" t="s">
        <v>58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14" x14ac:dyDescent="0.35">
      <c r="A3" s="4" t="s">
        <v>55</v>
      </c>
      <c r="B3" s="4" t="s">
        <v>56</v>
      </c>
      <c r="C3" s="4" t="s">
        <v>8</v>
      </c>
      <c r="D3" s="4" t="s">
        <v>164</v>
      </c>
      <c r="E3" s="4" t="s">
        <v>105</v>
      </c>
      <c r="F3" s="4" t="s">
        <v>165</v>
      </c>
      <c r="G3" s="4" t="s">
        <v>166</v>
      </c>
      <c r="H3" s="4" t="s">
        <v>94</v>
      </c>
      <c r="I3" s="4" t="s">
        <v>78</v>
      </c>
      <c r="J3" s="4" t="s">
        <v>169</v>
      </c>
      <c r="K3" s="4" t="s">
        <v>46</v>
      </c>
      <c r="L3" s="4" t="s">
        <v>171</v>
      </c>
      <c r="M3" s="4" t="s">
        <v>48</v>
      </c>
      <c r="N3" s="4" t="s">
        <v>75</v>
      </c>
    </row>
    <row r="4" spans="1:14" x14ac:dyDescent="0.35">
      <c r="A4" s="1">
        <v>1</v>
      </c>
      <c r="B4" s="8">
        <v>45078</v>
      </c>
      <c r="C4" t="s">
        <v>21</v>
      </c>
      <c r="D4" s="8" t="s">
        <v>103</v>
      </c>
      <c r="E4" t="s">
        <v>197</v>
      </c>
      <c r="F4" t="s">
        <v>198</v>
      </c>
      <c r="G4" s="1" t="s">
        <v>72</v>
      </c>
      <c r="H4" s="8">
        <v>45061</v>
      </c>
      <c r="I4" t="s">
        <v>82</v>
      </c>
      <c r="J4" s="1">
        <v>10</v>
      </c>
      <c r="K4" s="1">
        <v>3</v>
      </c>
      <c r="L4" s="9">
        <v>5665</v>
      </c>
      <c r="M4" cm="1">
        <f t="array" aca="1" ref="M4" ca="1">SUMIF(Pmnt_InvNumb,A4,Pmnt_Amount)</f>
        <v>1653.33</v>
      </c>
      <c r="N4" s="9">
        <f t="shared" ref="N4:N12" ca="1" si="0">IFERROR(L4-M4,"")</f>
        <v>4011.67</v>
      </c>
    </row>
    <row r="5" spans="1:14" x14ac:dyDescent="0.35">
      <c r="A5" s="1">
        <v>2</v>
      </c>
      <c r="B5" s="8">
        <v>45122</v>
      </c>
      <c r="C5" t="s">
        <v>21</v>
      </c>
      <c r="D5" t="s">
        <v>102</v>
      </c>
      <c r="E5" t="s">
        <v>199</v>
      </c>
      <c r="F5" t="s">
        <v>198</v>
      </c>
      <c r="K5" s="1">
        <v>3</v>
      </c>
      <c r="L5" s="9">
        <v>0</v>
      </c>
      <c r="M5" s="9" cm="1">
        <f t="array" aca="1" ref="M5" ca="1">SUMIF(Pmnt_InvNumb,A5,Pmnt_Amount)</f>
        <v>0</v>
      </c>
      <c r="N5" s="9">
        <f t="shared" ca="1" si="0"/>
        <v>0</v>
      </c>
    </row>
    <row r="6" spans="1:14" x14ac:dyDescent="0.35">
      <c r="A6" s="1">
        <v>3</v>
      </c>
      <c r="B6" s="8">
        <v>45154</v>
      </c>
      <c r="C6" t="s">
        <v>21</v>
      </c>
      <c r="D6" t="s">
        <v>101</v>
      </c>
      <c r="E6" t="s">
        <v>220</v>
      </c>
      <c r="F6" t="s">
        <v>221</v>
      </c>
      <c r="G6" s="1" t="s">
        <v>72</v>
      </c>
      <c r="H6" s="8">
        <v>44941</v>
      </c>
      <c r="I6" t="s">
        <v>81</v>
      </c>
      <c r="J6" s="1">
        <v>12</v>
      </c>
      <c r="K6" s="1">
        <v>3</v>
      </c>
      <c r="L6" s="9">
        <v>12592.5</v>
      </c>
      <c r="M6" cm="1">
        <f t="array" aca="1" ref="M6" ca="1">SUMIF(Pmnt_InvNumb,A6,Pmnt_Amount)</f>
        <v>3649.38</v>
      </c>
      <c r="N6">
        <f t="shared" ca="1" si="0"/>
        <v>8943.119999999999</v>
      </c>
    </row>
    <row r="7" spans="1:14" x14ac:dyDescent="0.35">
      <c r="A7" s="1">
        <v>4</v>
      </c>
      <c r="B7" s="8">
        <v>45193</v>
      </c>
      <c r="C7" t="s">
        <v>24</v>
      </c>
      <c r="D7" t="s">
        <v>101</v>
      </c>
      <c r="E7" t="s">
        <v>22</v>
      </c>
      <c r="F7" t="s">
        <v>103</v>
      </c>
      <c r="G7" s="1" t="s">
        <v>72</v>
      </c>
      <c r="I7" t="s">
        <v>81</v>
      </c>
      <c r="J7" s="1">
        <v>12</v>
      </c>
      <c r="K7" s="1">
        <v>4</v>
      </c>
      <c r="L7" s="9">
        <v>2299.5</v>
      </c>
      <c r="M7" cm="1">
        <f t="array" aca="1" ref="M7" ca="1">SUMIF(Pmnt_InvNumb,A7,Pmnt_Amount)</f>
        <v>0</v>
      </c>
      <c r="N7">
        <f t="shared" ca="1" si="0"/>
        <v>2299.5</v>
      </c>
    </row>
    <row r="8" spans="1:14" x14ac:dyDescent="0.35">
      <c r="A8" s="1">
        <v>5</v>
      </c>
      <c r="B8" s="8">
        <v>45280</v>
      </c>
      <c r="C8" t="s">
        <v>24</v>
      </c>
      <c r="D8" t="s">
        <v>101</v>
      </c>
      <c r="G8" s="1" t="s">
        <v>72</v>
      </c>
      <c r="H8" s="8">
        <v>44941</v>
      </c>
      <c r="I8" t="s">
        <v>81</v>
      </c>
      <c r="J8" s="1">
        <v>12</v>
      </c>
      <c r="K8" s="1">
        <v>4</v>
      </c>
      <c r="L8" s="9">
        <v>3394.5</v>
      </c>
      <c r="M8" cm="1">
        <f t="array" aca="1" ref="M8" ca="1">SUMIF(Pmnt_InvNumb,A8,Pmnt_Amount)</f>
        <v>206.63</v>
      </c>
      <c r="N8">
        <f t="shared" ca="1" si="0"/>
        <v>3187.87</v>
      </c>
    </row>
    <row r="9" spans="1:14" x14ac:dyDescent="0.35">
      <c r="A9" s="1">
        <v>6</v>
      </c>
      <c r="B9" s="8">
        <v>45210</v>
      </c>
      <c r="C9" t="s">
        <v>21</v>
      </c>
      <c r="D9" t="s">
        <v>101</v>
      </c>
      <c r="G9" s="1" t="s">
        <v>72</v>
      </c>
      <c r="H9" s="8">
        <v>45231</v>
      </c>
      <c r="I9" t="s">
        <v>81</v>
      </c>
      <c r="J9" s="1">
        <v>12</v>
      </c>
      <c r="K9" s="1">
        <v>3</v>
      </c>
      <c r="L9" s="9">
        <v>2217.38</v>
      </c>
      <c r="M9" cm="1">
        <f t="array" aca="1" ref="M9" ca="1">SUMIF(Pmnt_InvNumb,A9,Pmnt_Amount)</f>
        <v>0</v>
      </c>
      <c r="N9">
        <f t="shared" ca="1" si="0"/>
        <v>2217.38</v>
      </c>
    </row>
    <row r="10" spans="1:14" x14ac:dyDescent="0.35">
      <c r="A10" s="1">
        <v>7</v>
      </c>
      <c r="B10" s="8">
        <v>45245</v>
      </c>
      <c r="C10" t="s">
        <v>24</v>
      </c>
      <c r="D10" t="s">
        <v>101</v>
      </c>
      <c r="G10" s="1" t="s">
        <v>72</v>
      </c>
      <c r="I10" t="s">
        <v>81</v>
      </c>
      <c r="J10" s="1">
        <v>12</v>
      </c>
      <c r="K10" s="1">
        <v>4</v>
      </c>
      <c r="L10" s="9">
        <v>1642.5</v>
      </c>
      <c r="M10" cm="1">
        <f t="array" aca="1" ref="M10" ca="1">SUMIF(Pmnt_InvNumb,A10,Pmnt_Amount)</f>
        <v>0</v>
      </c>
      <c r="N10">
        <f t="shared" ca="1" si="0"/>
        <v>1642.5</v>
      </c>
    </row>
    <row r="11" spans="1:14" x14ac:dyDescent="0.35">
      <c r="A11" s="1">
        <v>8</v>
      </c>
      <c r="B11" s="8">
        <v>45114</v>
      </c>
      <c r="C11" t="s">
        <v>33</v>
      </c>
      <c r="D11" t="s">
        <v>101</v>
      </c>
      <c r="G11" s="1" t="s">
        <v>72</v>
      </c>
      <c r="I11" t="s">
        <v>81</v>
      </c>
      <c r="J11" s="1">
        <v>12</v>
      </c>
      <c r="K11" s="1">
        <v>7</v>
      </c>
      <c r="L11" s="9">
        <v>1314</v>
      </c>
      <c r="M11" cm="1">
        <f t="array" aca="1" ref="M11" ca="1">SUMIF(Pmnt_InvNumb,A11,Pmnt_Amount)</f>
        <v>0</v>
      </c>
      <c r="N11">
        <f t="shared" ca="1" si="0"/>
        <v>1314</v>
      </c>
    </row>
    <row r="12" spans="1:14" x14ac:dyDescent="0.35">
      <c r="A12" s="1">
        <v>9</v>
      </c>
      <c r="B12" s="8">
        <v>45280</v>
      </c>
      <c r="C12" t="s">
        <v>24</v>
      </c>
      <c r="D12" t="s">
        <v>101</v>
      </c>
      <c r="G12" s="1" t="s">
        <v>72</v>
      </c>
      <c r="I12" t="s">
        <v>81</v>
      </c>
      <c r="J12" s="1">
        <v>12</v>
      </c>
      <c r="K12" s="1">
        <v>4</v>
      </c>
      <c r="L12" s="9">
        <v>1533</v>
      </c>
      <c r="M12" cm="1">
        <f t="array" aca="1" ref="M12" ca="1">SUMIF(Pmnt_InvNumb,A12,Pmnt_Amount)</f>
        <v>510.95</v>
      </c>
      <c r="N12">
        <f t="shared" ca="1" si="0"/>
        <v>1022.05</v>
      </c>
    </row>
    <row r="13" spans="1:14" x14ac:dyDescent="0.35">
      <c r="A13" s="1"/>
    </row>
    <row r="14" spans="1:14" x14ac:dyDescent="0.35">
      <c r="A14" s="1"/>
    </row>
    <row r="15" spans="1:14" x14ac:dyDescent="0.35">
      <c r="A15" s="1"/>
    </row>
    <row r="16" spans="1:14" x14ac:dyDescent="0.35">
      <c r="A16" s="1"/>
    </row>
    <row r="17" spans="1:1" x14ac:dyDescent="0.35">
      <c r="A17" s="1"/>
    </row>
    <row r="18" spans="1:1" x14ac:dyDescent="0.35">
      <c r="A18" s="1"/>
    </row>
    <row r="19" spans="1:1" x14ac:dyDescent="0.35">
      <c r="A19" s="1"/>
    </row>
    <row r="20" spans="1:1" x14ac:dyDescent="0.35">
      <c r="A20" s="1"/>
    </row>
    <row r="21" spans="1:1" x14ac:dyDescent="0.35">
      <c r="A21" s="1"/>
    </row>
    <row r="22" spans="1:1" x14ac:dyDescent="0.35">
      <c r="A22" s="1"/>
    </row>
    <row r="23" spans="1:1" x14ac:dyDescent="0.35">
      <c r="A23" s="1"/>
    </row>
    <row r="24" spans="1:1" x14ac:dyDescent="0.35">
      <c r="A24" s="1"/>
    </row>
    <row r="25" spans="1:1" x14ac:dyDescent="0.35">
      <c r="A25" s="1"/>
    </row>
    <row r="26" spans="1:1" x14ac:dyDescent="0.35">
      <c r="A26" s="1"/>
    </row>
    <row r="27" spans="1:1" x14ac:dyDescent="0.35">
      <c r="A27" s="1"/>
    </row>
    <row r="28" spans="1:1" x14ac:dyDescent="0.35">
      <c r="A28" s="1"/>
    </row>
    <row r="29" spans="1:1" x14ac:dyDescent="0.35">
      <c r="A29" s="1"/>
    </row>
    <row r="30" spans="1:1" x14ac:dyDescent="0.35">
      <c r="A30" s="1"/>
    </row>
    <row r="31" spans="1:1" x14ac:dyDescent="0.35">
      <c r="A31" s="1"/>
    </row>
    <row r="32" spans="1:1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  <row r="37" spans="1:1" x14ac:dyDescent="0.35">
      <c r="A37" s="1"/>
    </row>
    <row r="38" spans="1:1" x14ac:dyDescent="0.35">
      <c r="A38" s="1"/>
    </row>
  </sheetData>
  <mergeCells count="1">
    <mergeCell ref="A2:N2"/>
  </mergeCells>
  <conditionalFormatting sqref="A4:N38">
    <cfRule type="expression" dxfId="5" priority="1">
      <formula>AND($A4&lt;&gt;"",MOD(ROW(),2)=0)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3E513-9EBD-4CD9-B4A7-8E37B5983B4F}">
  <sheetPr codeName="InvItems"/>
  <dimension ref="A1:V309"/>
  <sheetViews>
    <sheetView workbookViewId="0">
      <selection activeCell="C22" sqref="C22"/>
    </sheetView>
  </sheetViews>
  <sheetFormatPr defaultRowHeight="14.5" x14ac:dyDescent="0.35"/>
  <cols>
    <col min="1" max="1" width="6.1796875" bestFit="1" customWidth="1"/>
    <col min="2" max="2" width="10.453125" bestFit="1" customWidth="1"/>
    <col min="3" max="3" width="19.453125" style="47" bestFit="1" customWidth="1"/>
    <col min="4" max="4" width="26.81640625" bestFit="1" customWidth="1"/>
    <col min="5" max="5" width="3.81640625" bestFit="1" customWidth="1"/>
    <col min="6" max="6" width="8" bestFit="1" customWidth="1"/>
    <col min="7" max="7" width="9.453125" bestFit="1" customWidth="1"/>
    <col min="8" max="8" width="8" bestFit="1" customWidth="1"/>
    <col min="9" max="9" width="4.453125" bestFit="1" customWidth="1"/>
    <col min="10" max="13" width="5.08984375" customWidth="1"/>
    <col min="14" max="14" width="10.6328125" bestFit="1" customWidth="1"/>
    <col min="16" max="16" width="10.453125" bestFit="1" customWidth="1"/>
    <col min="17" max="17" width="21.6328125" bestFit="1" customWidth="1"/>
    <col min="18" max="18" width="26.81640625" bestFit="1" customWidth="1"/>
    <col min="19" max="19" width="5.81640625" bestFit="1" customWidth="1"/>
    <col min="20" max="20" width="7" bestFit="1" customWidth="1"/>
    <col min="21" max="21" width="8" bestFit="1" customWidth="1"/>
    <col min="22" max="22" width="4.453125" bestFit="1" customWidth="1"/>
  </cols>
  <sheetData>
    <row r="1" spans="1:22" ht="14.5" customHeight="1" x14ac:dyDescent="0.35">
      <c r="A1" s="167" t="s">
        <v>54</v>
      </c>
      <c r="B1" s="167"/>
      <c r="C1" s="167"/>
      <c r="D1" s="167"/>
      <c r="E1" s="167"/>
      <c r="F1" s="167"/>
      <c r="G1" s="167"/>
      <c r="H1" s="167"/>
      <c r="I1" s="167"/>
      <c r="N1" s="11" t="s">
        <v>63</v>
      </c>
      <c r="P1" s="168" t="s">
        <v>63</v>
      </c>
      <c r="Q1" s="168"/>
      <c r="R1" s="168"/>
      <c r="S1" s="168"/>
      <c r="T1" s="168"/>
      <c r="U1" s="168"/>
      <c r="V1" s="168"/>
    </row>
    <row r="2" spans="1:22" ht="14.5" customHeight="1" x14ac:dyDescent="0.35">
      <c r="A2" s="168"/>
      <c r="B2" s="168"/>
      <c r="C2" s="168"/>
      <c r="D2" s="168"/>
      <c r="E2" s="168"/>
      <c r="F2" s="168"/>
      <c r="G2" s="168"/>
      <c r="H2" s="168"/>
      <c r="I2" s="168"/>
      <c r="N2" s="4" t="s">
        <v>55</v>
      </c>
      <c r="P2" s="4" t="s">
        <v>108</v>
      </c>
      <c r="Q2" s="4" t="s">
        <v>109</v>
      </c>
      <c r="R2" s="4" t="s">
        <v>4</v>
      </c>
      <c r="S2" s="4" t="s">
        <v>110</v>
      </c>
      <c r="T2" s="4" t="s">
        <v>77</v>
      </c>
      <c r="U2" s="4" t="s">
        <v>52</v>
      </c>
      <c r="V2" s="4" t="s">
        <v>53</v>
      </c>
    </row>
    <row r="3" spans="1:22" x14ac:dyDescent="0.35">
      <c r="A3" s="4" t="s">
        <v>55</v>
      </c>
      <c r="B3" s="4" t="s">
        <v>108</v>
      </c>
      <c r="C3" s="46" t="s">
        <v>109</v>
      </c>
      <c r="D3" s="4" t="s">
        <v>4</v>
      </c>
      <c r="E3" s="4" t="s">
        <v>110</v>
      </c>
      <c r="F3" s="4" t="s">
        <v>77</v>
      </c>
      <c r="G3" s="4" t="s">
        <v>47</v>
      </c>
      <c r="H3" s="4" t="s">
        <v>52</v>
      </c>
      <c r="I3" s="4" t="s">
        <v>53</v>
      </c>
      <c r="N3" s="10">
        <f>Invoice!B2</f>
        <v>9</v>
      </c>
      <c r="P3" s="8">
        <v>45266</v>
      </c>
      <c r="Q3" s="47" t="s">
        <v>130</v>
      </c>
      <c r="R3" t="s">
        <v>131</v>
      </c>
      <c r="S3" s="1">
        <v>20</v>
      </c>
      <c r="T3" s="12">
        <v>30</v>
      </c>
      <c r="U3" s="1">
        <v>8</v>
      </c>
      <c r="V3" s="1">
        <v>18</v>
      </c>
    </row>
    <row r="4" spans="1:22" x14ac:dyDescent="0.35">
      <c r="A4">
        <v>1</v>
      </c>
      <c r="B4" s="8">
        <v>44941</v>
      </c>
      <c r="C4" s="47" t="s">
        <v>126</v>
      </c>
      <c r="D4" t="s">
        <v>127</v>
      </c>
      <c r="E4" s="1">
        <v>25</v>
      </c>
      <c r="F4" s="12">
        <v>60</v>
      </c>
      <c r="G4" s="12">
        <v>1500</v>
      </c>
      <c r="H4" s="1">
        <v>8</v>
      </c>
      <c r="I4" s="1">
        <f>ROW()</f>
        <v>4</v>
      </c>
      <c r="P4" s="8">
        <v>45273</v>
      </c>
      <c r="Q4" s="47" t="s">
        <v>128</v>
      </c>
      <c r="R4" t="s">
        <v>129</v>
      </c>
      <c r="S4" s="1">
        <v>20</v>
      </c>
      <c r="T4" s="12">
        <v>75</v>
      </c>
      <c r="U4" s="1">
        <v>9</v>
      </c>
      <c r="V4" s="1">
        <v>19</v>
      </c>
    </row>
    <row r="5" spans="1:22" x14ac:dyDescent="0.35">
      <c r="A5">
        <v>1</v>
      </c>
      <c r="B5" s="8">
        <v>45274</v>
      </c>
      <c r="C5" s="47" t="s">
        <v>136</v>
      </c>
      <c r="D5" t="s">
        <v>137</v>
      </c>
      <c r="E5" s="1">
        <v>32</v>
      </c>
      <c r="F5" s="12">
        <v>60</v>
      </c>
      <c r="G5" s="12">
        <v>1920</v>
      </c>
      <c r="H5" s="1">
        <v>9</v>
      </c>
      <c r="I5" s="1">
        <f>ROW()</f>
        <v>5</v>
      </c>
      <c r="P5" s="8"/>
      <c r="Q5" s="47"/>
      <c r="S5" s="1"/>
      <c r="T5" s="12"/>
      <c r="U5" s="1"/>
      <c r="V5" s="1"/>
    </row>
    <row r="6" spans="1:22" x14ac:dyDescent="0.35">
      <c r="A6">
        <v>1</v>
      </c>
      <c r="B6" s="8">
        <v>45272</v>
      </c>
      <c r="C6" s="47" t="s">
        <v>134</v>
      </c>
      <c r="D6" t="s">
        <v>135</v>
      </c>
      <c r="E6" s="1">
        <v>45</v>
      </c>
      <c r="F6" s="12">
        <v>50</v>
      </c>
      <c r="G6" s="13">
        <v>2250</v>
      </c>
      <c r="H6" s="1">
        <v>10</v>
      </c>
      <c r="I6" s="1">
        <f>ROW()</f>
        <v>6</v>
      </c>
      <c r="P6" s="8"/>
      <c r="Q6" s="47"/>
      <c r="S6" s="1"/>
      <c r="T6" s="12"/>
      <c r="U6" s="1"/>
      <c r="V6" s="1"/>
    </row>
    <row r="7" spans="1:22" x14ac:dyDescent="0.35">
      <c r="A7">
        <v>1</v>
      </c>
      <c r="B7" s="8">
        <v>45273</v>
      </c>
      <c r="C7" s="47" t="s">
        <v>136</v>
      </c>
      <c r="D7" t="s">
        <v>137</v>
      </c>
      <c r="E7" s="1">
        <v>45</v>
      </c>
      <c r="F7" s="12">
        <v>60</v>
      </c>
      <c r="G7" s="12">
        <v>2700</v>
      </c>
      <c r="H7" s="1">
        <v>11</v>
      </c>
      <c r="I7" s="1">
        <f>ROW()</f>
        <v>7</v>
      </c>
      <c r="P7" s="8"/>
      <c r="Q7" s="47"/>
      <c r="S7" s="1"/>
      <c r="T7" s="12"/>
      <c r="U7" s="1"/>
      <c r="V7" s="1"/>
    </row>
    <row r="8" spans="1:22" x14ac:dyDescent="0.35">
      <c r="A8">
        <v>1</v>
      </c>
      <c r="B8" s="8">
        <v>45266</v>
      </c>
      <c r="C8" s="47" t="s">
        <v>130</v>
      </c>
      <c r="D8" t="s">
        <v>131</v>
      </c>
      <c r="E8" s="1">
        <v>24</v>
      </c>
      <c r="F8" s="12">
        <v>30</v>
      </c>
      <c r="G8" s="12">
        <v>720</v>
      </c>
      <c r="H8" s="1">
        <v>12</v>
      </c>
      <c r="I8" s="1">
        <f>ROW()</f>
        <v>8</v>
      </c>
      <c r="P8" s="8"/>
      <c r="Q8" s="47"/>
      <c r="S8" s="1"/>
      <c r="T8" s="12"/>
      <c r="U8" s="1"/>
      <c r="V8" s="1"/>
    </row>
    <row r="9" spans="1:22" x14ac:dyDescent="0.35">
      <c r="A9">
        <v>1</v>
      </c>
      <c r="B9" s="8">
        <v>45267</v>
      </c>
      <c r="C9" s="47" t="s">
        <v>152</v>
      </c>
      <c r="D9" t="s">
        <v>153</v>
      </c>
      <c r="E9" s="1">
        <v>1</v>
      </c>
      <c r="F9" s="12">
        <v>0.91</v>
      </c>
      <c r="G9" s="12">
        <v>0.91</v>
      </c>
      <c r="H9" s="1">
        <v>13</v>
      </c>
      <c r="I9" s="1">
        <f>ROW()</f>
        <v>9</v>
      </c>
      <c r="P9" s="8"/>
      <c r="S9" s="1"/>
      <c r="T9" s="12"/>
      <c r="U9" s="1"/>
      <c r="V9" s="1"/>
    </row>
    <row r="10" spans="1:22" x14ac:dyDescent="0.35">
      <c r="A10">
        <v>2</v>
      </c>
      <c r="B10" s="8">
        <v>45273</v>
      </c>
      <c r="C10" s="47" t="s">
        <v>138</v>
      </c>
      <c r="D10" t="s">
        <v>139</v>
      </c>
      <c r="E10" s="1">
        <v>10</v>
      </c>
      <c r="F10" s="12">
        <v>100</v>
      </c>
      <c r="G10" s="12">
        <v>1000</v>
      </c>
      <c r="H10" s="1">
        <v>8</v>
      </c>
      <c r="I10" s="1">
        <f>ROW()</f>
        <v>10</v>
      </c>
      <c r="S10" s="1"/>
      <c r="T10" s="1"/>
      <c r="U10" s="1"/>
      <c r="V10" s="1"/>
    </row>
    <row r="11" spans="1:22" x14ac:dyDescent="0.35">
      <c r="A11">
        <v>2</v>
      </c>
      <c r="B11" s="8">
        <v>45274</v>
      </c>
      <c r="C11" s="47" t="s">
        <v>136</v>
      </c>
      <c r="D11" t="s">
        <v>137</v>
      </c>
      <c r="E11" s="1">
        <v>15</v>
      </c>
      <c r="F11" s="12">
        <v>60</v>
      </c>
      <c r="G11" s="12">
        <v>900</v>
      </c>
      <c r="H11" s="1">
        <v>9</v>
      </c>
      <c r="I11" s="1">
        <f>ROW()</f>
        <v>11</v>
      </c>
      <c r="S11" s="1"/>
      <c r="T11" s="1"/>
      <c r="U11" s="1"/>
      <c r="V11" s="1"/>
    </row>
    <row r="12" spans="1:22" x14ac:dyDescent="0.35">
      <c r="A12">
        <v>2</v>
      </c>
      <c r="B12" s="8">
        <v>45289</v>
      </c>
      <c r="C12" s="47" t="s">
        <v>138</v>
      </c>
      <c r="D12" t="s">
        <v>139</v>
      </c>
      <c r="E12" s="1">
        <v>20</v>
      </c>
      <c r="F12" s="12">
        <v>100</v>
      </c>
      <c r="G12" s="12">
        <v>2000</v>
      </c>
      <c r="H12" s="1">
        <v>10</v>
      </c>
      <c r="I12" s="1">
        <f>ROW()</f>
        <v>12</v>
      </c>
      <c r="S12" s="1"/>
      <c r="T12" s="1"/>
      <c r="U12" s="1"/>
      <c r="V12" s="1"/>
    </row>
    <row r="13" spans="1:22" x14ac:dyDescent="0.35">
      <c r="A13">
        <v>2</v>
      </c>
      <c r="B13" s="8">
        <v>45266</v>
      </c>
      <c r="C13" s="47" t="s">
        <v>130</v>
      </c>
      <c r="D13" t="s">
        <v>131</v>
      </c>
      <c r="E13" s="1">
        <v>25</v>
      </c>
      <c r="F13" s="12">
        <v>30</v>
      </c>
      <c r="G13" s="12">
        <v>750</v>
      </c>
      <c r="H13" s="1">
        <v>11</v>
      </c>
      <c r="I13" s="1">
        <f>ROW()</f>
        <v>13</v>
      </c>
      <c r="S13" s="1"/>
      <c r="T13" s="1"/>
      <c r="U13" s="1"/>
      <c r="V13" s="1"/>
    </row>
    <row r="14" spans="1:22" x14ac:dyDescent="0.35">
      <c r="A14">
        <v>2</v>
      </c>
      <c r="B14" s="8">
        <v>45274</v>
      </c>
      <c r="C14" s="47" t="s">
        <v>134</v>
      </c>
      <c r="D14" t="s">
        <v>135</v>
      </c>
      <c r="E14" s="1">
        <v>10</v>
      </c>
      <c r="F14" s="12">
        <v>50</v>
      </c>
      <c r="G14" s="12">
        <v>500</v>
      </c>
      <c r="H14" s="1">
        <v>12</v>
      </c>
      <c r="I14" s="1">
        <f>ROW()</f>
        <v>14</v>
      </c>
      <c r="S14" s="1"/>
      <c r="T14" s="1"/>
      <c r="U14" s="1"/>
      <c r="V14" s="1"/>
    </row>
    <row r="15" spans="1:22" x14ac:dyDescent="0.35">
      <c r="A15">
        <v>3</v>
      </c>
      <c r="B15" s="8">
        <v>45274</v>
      </c>
      <c r="C15" s="47" t="s">
        <v>134</v>
      </c>
      <c r="D15" t="s">
        <v>135</v>
      </c>
      <c r="E15" s="1">
        <v>100</v>
      </c>
      <c r="F15" s="12">
        <v>50</v>
      </c>
      <c r="G15" s="12">
        <v>5000</v>
      </c>
      <c r="H15" s="1">
        <v>8</v>
      </c>
      <c r="I15" s="1">
        <f>ROW()</f>
        <v>15</v>
      </c>
      <c r="S15" s="1"/>
      <c r="T15" s="1"/>
      <c r="U15" s="1"/>
      <c r="V15" s="1"/>
    </row>
    <row r="16" spans="1:22" x14ac:dyDescent="0.35">
      <c r="A16">
        <v>3</v>
      </c>
      <c r="B16" s="8">
        <v>45268</v>
      </c>
      <c r="C16" s="47" t="s">
        <v>140</v>
      </c>
      <c r="D16" t="s">
        <v>141</v>
      </c>
      <c r="E16" s="1">
        <v>100</v>
      </c>
      <c r="F16" s="12">
        <v>35</v>
      </c>
      <c r="G16" s="12">
        <v>3500</v>
      </c>
      <c r="H16" s="1">
        <v>9</v>
      </c>
      <c r="I16" s="1">
        <f>ROW()</f>
        <v>16</v>
      </c>
      <c r="S16" s="1"/>
      <c r="T16" s="1"/>
      <c r="U16" s="1"/>
      <c r="V16" s="1"/>
    </row>
    <row r="17" spans="1:22" x14ac:dyDescent="0.35">
      <c r="A17">
        <v>3</v>
      </c>
      <c r="B17" s="8">
        <v>45279</v>
      </c>
      <c r="C17" s="47" t="s">
        <v>130</v>
      </c>
      <c r="D17" t="s">
        <v>131</v>
      </c>
      <c r="E17" s="1">
        <v>100</v>
      </c>
      <c r="F17" s="12">
        <v>30</v>
      </c>
      <c r="G17" s="12">
        <v>3000</v>
      </c>
      <c r="H17" s="1">
        <v>10</v>
      </c>
      <c r="I17" s="1">
        <f>ROW()</f>
        <v>17</v>
      </c>
      <c r="S17" s="1"/>
      <c r="T17" s="1"/>
      <c r="U17" s="1"/>
      <c r="V17" s="1"/>
    </row>
    <row r="18" spans="1:22" x14ac:dyDescent="0.35">
      <c r="A18">
        <v>4</v>
      </c>
      <c r="B18" s="8">
        <v>45266</v>
      </c>
      <c r="C18" s="47" t="s">
        <v>130</v>
      </c>
      <c r="D18" t="s">
        <v>131</v>
      </c>
      <c r="E18" s="1">
        <v>20</v>
      </c>
      <c r="F18" s="12">
        <v>30</v>
      </c>
      <c r="G18" s="12">
        <v>600</v>
      </c>
      <c r="H18" s="1">
        <v>8</v>
      </c>
      <c r="I18" s="1">
        <f>ROW()</f>
        <v>18</v>
      </c>
      <c r="S18" s="1"/>
      <c r="T18" s="1"/>
      <c r="U18" s="1"/>
      <c r="V18" s="1"/>
    </row>
    <row r="19" spans="1:22" x14ac:dyDescent="0.35">
      <c r="A19">
        <v>4</v>
      </c>
      <c r="B19" s="8">
        <v>45273</v>
      </c>
      <c r="C19" s="47" t="s">
        <v>128</v>
      </c>
      <c r="D19" t="s">
        <v>129</v>
      </c>
      <c r="E19" s="1">
        <v>20</v>
      </c>
      <c r="F19" s="12">
        <v>75</v>
      </c>
      <c r="G19" s="12">
        <v>1500</v>
      </c>
      <c r="H19" s="1">
        <v>9</v>
      </c>
      <c r="I19" s="1">
        <f>ROW()</f>
        <v>19</v>
      </c>
      <c r="S19" s="1"/>
      <c r="T19" s="1"/>
      <c r="U19" s="1"/>
      <c r="V19" s="1"/>
    </row>
    <row r="20" spans="1:22" x14ac:dyDescent="0.35">
      <c r="A20">
        <v>5</v>
      </c>
      <c r="C20" s="47" t="s">
        <v>124</v>
      </c>
      <c r="D20" t="s">
        <v>125</v>
      </c>
      <c r="E20" s="1">
        <v>40</v>
      </c>
      <c r="F20" s="12">
        <v>40</v>
      </c>
      <c r="G20" s="12">
        <v>1600</v>
      </c>
      <c r="H20" s="1">
        <v>8</v>
      </c>
      <c r="I20" s="1">
        <f>ROW()</f>
        <v>20</v>
      </c>
      <c r="S20" s="1"/>
      <c r="T20" s="1"/>
      <c r="U20" s="1"/>
      <c r="V20" s="1"/>
    </row>
    <row r="21" spans="1:22" x14ac:dyDescent="0.35">
      <c r="A21">
        <v>5</v>
      </c>
      <c r="C21" s="47" t="s">
        <v>130</v>
      </c>
      <c r="D21" t="s">
        <v>131</v>
      </c>
      <c r="E21" s="1">
        <v>50</v>
      </c>
      <c r="F21" s="12">
        <v>30</v>
      </c>
      <c r="G21" s="12">
        <v>1500</v>
      </c>
      <c r="H21" s="1">
        <v>9</v>
      </c>
      <c r="I21" s="1">
        <f>ROW()</f>
        <v>21</v>
      </c>
      <c r="S21" s="1"/>
      <c r="T21" s="1"/>
      <c r="U21" s="1"/>
      <c r="V21" s="1"/>
    </row>
    <row r="22" spans="1:22" x14ac:dyDescent="0.35">
      <c r="A22">
        <v>6</v>
      </c>
      <c r="C22" s="47" t="s">
        <v>140</v>
      </c>
      <c r="D22" t="s">
        <v>141</v>
      </c>
      <c r="E22" s="1">
        <v>15</v>
      </c>
      <c r="F22" s="12">
        <v>35</v>
      </c>
      <c r="G22" s="12">
        <v>525</v>
      </c>
      <c r="H22" s="1">
        <v>8</v>
      </c>
      <c r="I22" s="1">
        <f>ROW()</f>
        <v>22</v>
      </c>
      <c r="S22" s="1"/>
      <c r="T22" s="1"/>
      <c r="U22" s="1"/>
      <c r="V22" s="1"/>
    </row>
    <row r="23" spans="1:22" x14ac:dyDescent="0.35">
      <c r="A23">
        <v>6</v>
      </c>
      <c r="C23" s="47" t="s">
        <v>148</v>
      </c>
      <c r="D23" t="s">
        <v>149</v>
      </c>
      <c r="E23" s="1">
        <v>20</v>
      </c>
      <c r="F23" s="12">
        <v>75</v>
      </c>
      <c r="G23" s="12">
        <v>1500</v>
      </c>
      <c r="H23" s="1">
        <v>9</v>
      </c>
      <c r="I23" s="1">
        <f>ROW()</f>
        <v>23</v>
      </c>
      <c r="S23" s="1"/>
      <c r="T23" s="1"/>
      <c r="U23" s="1"/>
      <c r="V23" s="1"/>
    </row>
    <row r="24" spans="1:22" x14ac:dyDescent="0.35">
      <c r="A24">
        <v>7</v>
      </c>
      <c r="C24" s="47" t="s">
        <v>160</v>
      </c>
      <c r="D24" t="s">
        <v>161</v>
      </c>
      <c r="E24" s="1">
        <v>30</v>
      </c>
      <c r="F24" s="12">
        <v>35</v>
      </c>
      <c r="G24" s="12">
        <v>1050</v>
      </c>
      <c r="H24" s="1">
        <v>8</v>
      </c>
      <c r="I24" s="1">
        <f>ROW()</f>
        <v>24</v>
      </c>
      <c r="S24" s="1"/>
      <c r="T24" s="1"/>
      <c r="U24" s="1"/>
      <c r="V24" s="1"/>
    </row>
    <row r="25" spans="1:22" x14ac:dyDescent="0.35">
      <c r="A25">
        <v>7</v>
      </c>
      <c r="C25" s="47" t="s">
        <v>130</v>
      </c>
      <c r="D25" t="s">
        <v>131</v>
      </c>
      <c r="E25" s="1">
        <v>15</v>
      </c>
      <c r="F25" s="12">
        <v>30</v>
      </c>
      <c r="G25" s="12">
        <v>450</v>
      </c>
      <c r="H25" s="1">
        <v>9</v>
      </c>
      <c r="I25" s="1">
        <f>ROW()</f>
        <v>25</v>
      </c>
      <c r="S25" s="1"/>
      <c r="T25" s="1"/>
      <c r="U25" s="1"/>
      <c r="V25" s="1"/>
    </row>
    <row r="26" spans="1:22" x14ac:dyDescent="0.35">
      <c r="A26">
        <v>8</v>
      </c>
      <c r="C26" s="47" t="s">
        <v>130</v>
      </c>
      <c r="D26" t="s">
        <v>131</v>
      </c>
      <c r="E26" s="1">
        <v>20</v>
      </c>
      <c r="F26" s="12">
        <v>30</v>
      </c>
      <c r="G26" s="12">
        <v>600</v>
      </c>
      <c r="H26" s="1">
        <v>8</v>
      </c>
      <c r="I26" s="1">
        <f>ROW()</f>
        <v>26</v>
      </c>
      <c r="S26" s="1"/>
      <c r="T26" s="1"/>
      <c r="U26" s="1"/>
      <c r="V26" s="1"/>
    </row>
    <row r="27" spans="1:22" x14ac:dyDescent="0.35">
      <c r="A27">
        <v>8</v>
      </c>
      <c r="C27" s="47" t="s">
        <v>136</v>
      </c>
      <c r="D27" t="s">
        <v>137</v>
      </c>
      <c r="E27" s="1">
        <v>10</v>
      </c>
      <c r="F27" s="12">
        <v>60</v>
      </c>
      <c r="G27" s="12">
        <v>600</v>
      </c>
      <c r="H27" s="1">
        <v>9</v>
      </c>
      <c r="I27" s="1">
        <f>ROW()</f>
        <v>27</v>
      </c>
      <c r="S27" s="1"/>
      <c r="T27" s="1"/>
      <c r="U27" s="1"/>
      <c r="V27" s="1"/>
    </row>
    <row r="28" spans="1:22" x14ac:dyDescent="0.35">
      <c r="A28">
        <v>9</v>
      </c>
      <c r="C28" s="47" t="s">
        <v>126</v>
      </c>
      <c r="D28" t="s">
        <v>127</v>
      </c>
      <c r="E28" s="1">
        <v>10</v>
      </c>
      <c r="F28" s="12">
        <v>60</v>
      </c>
      <c r="G28" s="12">
        <v>600</v>
      </c>
      <c r="H28" s="1">
        <v>8</v>
      </c>
      <c r="I28" s="1">
        <f>ROW()</f>
        <v>28</v>
      </c>
      <c r="S28" s="1"/>
      <c r="T28" s="1"/>
      <c r="U28" s="1"/>
      <c r="V28" s="1"/>
    </row>
    <row r="29" spans="1:22" x14ac:dyDescent="0.35">
      <c r="A29">
        <v>9</v>
      </c>
      <c r="C29" s="47" t="s">
        <v>132</v>
      </c>
      <c r="D29" t="s">
        <v>133</v>
      </c>
      <c r="E29" s="1">
        <v>10</v>
      </c>
      <c r="F29" s="12">
        <v>80</v>
      </c>
      <c r="G29" s="12">
        <v>800</v>
      </c>
      <c r="H29" s="1">
        <v>9</v>
      </c>
      <c r="I29" s="1">
        <f>ROW()</f>
        <v>29</v>
      </c>
      <c r="S29" s="1"/>
      <c r="T29" s="1"/>
      <c r="U29" s="1"/>
      <c r="V29" s="1"/>
    </row>
    <row r="30" spans="1:22" x14ac:dyDescent="0.35">
      <c r="E30" s="1"/>
      <c r="F30" s="1"/>
      <c r="G30" s="1"/>
      <c r="H30" s="1"/>
      <c r="I30" s="1"/>
      <c r="S30" s="1"/>
      <c r="T30" s="1"/>
      <c r="U30" s="1"/>
      <c r="V30" s="1"/>
    </row>
    <row r="31" spans="1:22" x14ac:dyDescent="0.35">
      <c r="E31" s="1"/>
      <c r="F31" s="1"/>
      <c r="G31" s="1"/>
      <c r="H31" s="1"/>
      <c r="I31" s="1"/>
      <c r="S31" s="1"/>
      <c r="T31" s="1"/>
      <c r="U31" s="1"/>
      <c r="V31" s="1"/>
    </row>
    <row r="32" spans="1:22" x14ac:dyDescent="0.35">
      <c r="E32" s="1"/>
      <c r="F32" s="1"/>
      <c r="G32" s="1"/>
      <c r="H32" s="1"/>
      <c r="I32" s="1"/>
      <c r="S32" s="1"/>
      <c r="T32" s="1"/>
      <c r="U32" s="1"/>
      <c r="V32" s="1"/>
    </row>
    <row r="33" spans="5:22" x14ac:dyDescent="0.35">
      <c r="E33" s="1"/>
      <c r="F33" s="1"/>
      <c r="G33" s="1"/>
      <c r="H33" s="1"/>
      <c r="I33" s="1"/>
      <c r="S33" s="1"/>
      <c r="T33" s="1"/>
      <c r="U33" s="1"/>
      <c r="V33" s="1"/>
    </row>
    <row r="34" spans="5:22" x14ac:dyDescent="0.35">
      <c r="E34" s="1"/>
      <c r="F34" s="1"/>
      <c r="G34" s="1"/>
      <c r="H34" s="1"/>
      <c r="I34" s="1"/>
      <c r="S34" s="1"/>
      <c r="T34" s="1"/>
      <c r="U34" s="1"/>
      <c r="V34" s="1"/>
    </row>
    <row r="35" spans="5:22" x14ac:dyDescent="0.35">
      <c r="E35" s="1"/>
      <c r="F35" s="1"/>
      <c r="G35" s="1"/>
      <c r="H35" s="1"/>
      <c r="I35" s="1"/>
      <c r="S35" s="1"/>
      <c r="T35" s="1"/>
      <c r="U35" s="1"/>
      <c r="V35" s="1"/>
    </row>
    <row r="36" spans="5:22" x14ac:dyDescent="0.35">
      <c r="E36" s="1"/>
      <c r="F36" s="1"/>
      <c r="G36" s="1"/>
      <c r="H36" s="1"/>
      <c r="I36" s="1"/>
      <c r="S36" s="1"/>
      <c r="T36" s="1"/>
      <c r="U36" s="1"/>
      <c r="V36" s="1"/>
    </row>
    <row r="37" spans="5:22" x14ac:dyDescent="0.35">
      <c r="E37" s="1"/>
      <c r="F37" s="1"/>
      <c r="G37" s="1"/>
      <c r="H37" s="1"/>
      <c r="I37" s="1"/>
      <c r="S37" s="1"/>
      <c r="T37" s="1"/>
      <c r="U37" s="1"/>
      <c r="V37" s="1"/>
    </row>
    <row r="38" spans="5:22" x14ac:dyDescent="0.35">
      <c r="E38" s="1"/>
      <c r="F38" s="1"/>
      <c r="G38" s="1"/>
      <c r="H38" s="1"/>
      <c r="I38" s="1"/>
      <c r="S38" s="1"/>
      <c r="T38" s="1"/>
      <c r="U38" s="1"/>
      <c r="V38" s="1"/>
    </row>
    <row r="39" spans="5:22" x14ac:dyDescent="0.35">
      <c r="E39" s="1"/>
      <c r="F39" s="1"/>
      <c r="G39" s="1"/>
      <c r="H39" s="1"/>
      <c r="I39" s="1"/>
      <c r="S39" s="1"/>
      <c r="T39" s="1"/>
      <c r="U39" s="1"/>
      <c r="V39" s="1"/>
    </row>
    <row r="40" spans="5:22" x14ac:dyDescent="0.35">
      <c r="E40" s="1"/>
      <c r="F40" s="1"/>
      <c r="G40" s="1"/>
      <c r="H40" s="1"/>
      <c r="I40" s="1"/>
      <c r="S40" s="1"/>
      <c r="T40" s="1"/>
      <c r="U40" s="1"/>
      <c r="V40" s="1"/>
    </row>
    <row r="41" spans="5:22" x14ac:dyDescent="0.35">
      <c r="E41" s="1"/>
      <c r="F41" s="1"/>
      <c r="G41" s="1"/>
      <c r="H41" s="1"/>
      <c r="I41" s="1"/>
      <c r="S41" s="1"/>
      <c r="T41" s="1"/>
      <c r="U41" s="1"/>
      <c r="V41" s="1"/>
    </row>
    <row r="42" spans="5:22" x14ac:dyDescent="0.35">
      <c r="E42" s="1"/>
      <c r="F42" s="1"/>
      <c r="G42" s="1"/>
      <c r="H42" s="1"/>
      <c r="I42" s="1"/>
      <c r="S42" s="1"/>
      <c r="T42" s="1"/>
      <c r="U42" s="1"/>
      <c r="V42" s="1"/>
    </row>
    <row r="43" spans="5:22" x14ac:dyDescent="0.35">
      <c r="E43" s="1"/>
      <c r="F43" s="1"/>
      <c r="G43" s="1"/>
      <c r="H43" s="1"/>
      <c r="I43" s="1"/>
      <c r="S43" s="1"/>
      <c r="T43" s="1"/>
      <c r="U43" s="1"/>
      <c r="V43" s="1"/>
    </row>
    <row r="44" spans="5:22" x14ac:dyDescent="0.35">
      <c r="E44" s="1"/>
      <c r="F44" s="1"/>
      <c r="G44" s="1"/>
      <c r="H44" s="1"/>
      <c r="I44" s="1"/>
      <c r="S44" s="1"/>
      <c r="T44" s="1"/>
      <c r="U44" s="1"/>
      <c r="V44" s="1"/>
    </row>
    <row r="45" spans="5:22" x14ac:dyDescent="0.35">
      <c r="E45" s="1"/>
      <c r="F45" s="1"/>
      <c r="G45" s="1"/>
      <c r="H45" s="1"/>
      <c r="I45" s="1"/>
      <c r="S45" s="1"/>
      <c r="T45" s="1"/>
      <c r="U45" s="1"/>
      <c r="V45" s="1"/>
    </row>
    <row r="46" spans="5:22" x14ac:dyDescent="0.35">
      <c r="E46" s="1"/>
      <c r="F46" s="1"/>
      <c r="G46" s="1"/>
      <c r="H46" s="1"/>
      <c r="I46" s="1"/>
      <c r="S46" s="1"/>
      <c r="T46" s="1"/>
      <c r="U46" s="1"/>
      <c r="V46" s="1"/>
    </row>
    <row r="47" spans="5:22" x14ac:dyDescent="0.35">
      <c r="E47" s="1"/>
      <c r="F47" s="1"/>
      <c r="G47" s="1"/>
      <c r="H47" s="1"/>
      <c r="I47" s="1"/>
      <c r="S47" s="1"/>
      <c r="T47" s="1"/>
      <c r="U47" s="1"/>
      <c r="V47" s="1"/>
    </row>
    <row r="48" spans="5:22" x14ac:dyDescent="0.35">
      <c r="E48" s="1"/>
      <c r="F48" s="1"/>
      <c r="G48" s="1"/>
      <c r="H48" s="1"/>
      <c r="I48" s="1"/>
      <c r="S48" s="1"/>
      <c r="T48" s="1"/>
      <c r="U48" s="1"/>
      <c r="V48" s="1"/>
    </row>
    <row r="49" spans="5:22" x14ac:dyDescent="0.35">
      <c r="E49" s="1"/>
      <c r="F49" s="1"/>
      <c r="G49" s="1"/>
      <c r="H49" s="1"/>
      <c r="I49" s="1"/>
      <c r="S49" s="1"/>
      <c r="T49" s="1"/>
      <c r="U49" s="1"/>
      <c r="V49" s="1"/>
    </row>
    <row r="50" spans="5:22" x14ac:dyDescent="0.35">
      <c r="E50" s="1"/>
      <c r="F50" s="1"/>
      <c r="G50" s="1"/>
      <c r="H50" s="1"/>
      <c r="I50" s="1"/>
      <c r="S50" s="1"/>
      <c r="T50" s="1"/>
      <c r="U50" s="1"/>
      <c r="V50" s="1"/>
    </row>
    <row r="51" spans="5:22" x14ac:dyDescent="0.35">
      <c r="E51" s="1"/>
      <c r="F51" s="1"/>
      <c r="G51" s="1"/>
      <c r="H51" s="1"/>
      <c r="I51" s="1"/>
      <c r="S51" s="1"/>
      <c r="T51" s="1"/>
      <c r="U51" s="1"/>
      <c r="V51" s="1"/>
    </row>
    <row r="52" spans="5:22" x14ac:dyDescent="0.35">
      <c r="E52" s="1"/>
      <c r="F52" s="1"/>
      <c r="G52" s="1"/>
      <c r="H52" s="1"/>
      <c r="I52" s="1"/>
      <c r="S52" s="1"/>
      <c r="T52" s="1"/>
      <c r="U52" s="1"/>
      <c r="V52" s="1"/>
    </row>
    <row r="53" spans="5:22" x14ac:dyDescent="0.35">
      <c r="E53" s="1"/>
      <c r="F53" s="1"/>
      <c r="G53" s="1"/>
      <c r="H53" s="1"/>
      <c r="I53" s="1"/>
      <c r="S53" s="1"/>
      <c r="T53" s="1"/>
      <c r="U53" s="1"/>
      <c r="V53" s="1"/>
    </row>
    <row r="54" spans="5:22" x14ac:dyDescent="0.35">
      <c r="E54" s="1"/>
      <c r="F54" s="1"/>
      <c r="G54" s="1"/>
      <c r="H54" s="1"/>
      <c r="I54" s="1"/>
      <c r="S54" s="1"/>
      <c r="T54" s="1"/>
      <c r="U54" s="1"/>
      <c r="V54" s="1"/>
    </row>
    <row r="55" spans="5:22" x14ac:dyDescent="0.35">
      <c r="E55" s="1"/>
      <c r="F55" s="1"/>
      <c r="G55" s="1"/>
      <c r="H55" s="1"/>
      <c r="I55" s="1"/>
      <c r="S55" s="1"/>
      <c r="T55" s="1"/>
      <c r="U55" s="1"/>
      <c r="V55" s="1"/>
    </row>
    <row r="56" spans="5:22" x14ac:dyDescent="0.35">
      <c r="E56" s="1"/>
      <c r="F56" s="1"/>
      <c r="G56" s="1"/>
      <c r="H56" s="1"/>
      <c r="I56" s="1"/>
      <c r="S56" s="1"/>
      <c r="T56" s="1"/>
      <c r="U56" s="1"/>
      <c r="V56" s="1"/>
    </row>
    <row r="57" spans="5:22" x14ac:dyDescent="0.35">
      <c r="E57" s="1"/>
      <c r="F57" s="1"/>
      <c r="G57" s="1"/>
      <c r="H57" s="1"/>
      <c r="I57" s="1"/>
      <c r="S57" s="1"/>
      <c r="T57" s="1"/>
      <c r="U57" s="1"/>
      <c r="V57" s="1"/>
    </row>
    <row r="58" spans="5:22" x14ac:dyDescent="0.35">
      <c r="E58" s="1"/>
      <c r="F58" s="1"/>
      <c r="G58" s="1"/>
      <c r="H58" s="1"/>
      <c r="I58" s="1"/>
      <c r="S58" s="1"/>
      <c r="T58" s="1"/>
      <c r="U58" s="1"/>
      <c r="V58" s="1"/>
    </row>
    <row r="59" spans="5:22" x14ac:dyDescent="0.35">
      <c r="E59" s="1"/>
      <c r="F59" s="1"/>
      <c r="G59" s="1"/>
      <c r="H59" s="1"/>
      <c r="I59" s="1"/>
      <c r="S59" s="1"/>
      <c r="T59" s="1"/>
      <c r="U59" s="1"/>
      <c r="V59" s="1"/>
    </row>
    <row r="60" spans="5:22" x14ac:dyDescent="0.35">
      <c r="E60" s="1"/>
      <c r="F60" s="1"/>
      <c r="G60" s="1"/>
      <c r="H60" s="1"/>
      <c r="I60" s="1"/>
      <c r="S60" s="1"/>
      <c r="T60" s="1"/>
      <c r="U60" s="1"/>
      <c r="V60" s="1"/>
    </row>
    <row r="61" spans="5:22" x14ac:dyDescent="0.35">
      <c r="E61" s="1"/>
      <c r="F61" s="1"/>
      <c r="G61" s="1"/>
      <c r="H61" s="1"/>
      <c r="I61" s="1"/>
      <c r="S61" s="1"/>
      <c r="T61" s="1"/>
      <c r="U61" s="1"/>
      <c r="V61" s="1"/>
    </row>
    <row r="62" spans="5:22" x14ac:dyDescent="0.35">
      <c r="E62" s="1"/>
      <c r="F62" s="1"/>
      <c r="G62" s="1"/>
      <c r="H62" s="1"/>
      <c r="I62" s="1"/>
      <c r="S62" s="1"/>
      <c r="T62" s="1"/>
      <c r="U62" s="1"/>
      <c r="V62" s="1"/>
    </row>
    <row r="63" spans="5:22" x14ac:dyDescent="0.35">
      <c r="E63" s="1"/>
      <c r="F63" s="1"/>
      <c r="G63" s="1"/>
      <c r="H63" s="1"/>
      <c r="I63" s="1"/>
      <c r="S63" s="1"/>
      <c r="T63" s="1"/>
      <c r="U63" s="1"/>
      <c r="V63" s="1"/>
    </row>
    <row r="64" spans="5:22" x14ac:dyDescent="0.35">
      <c r="E64" s="1"/>
      <c r="F64" s="1"/>
      <c r="G64" s="1"/>
      <c r="H64" s="1"/>
      <c r="I64" s="1"/>
      <c r="S64" s="1"/>
      <c r="T64" s="1"/>
      <c r="U64" s="1"/>
      <c r="V64" s="1"/>
    </row>
    <row r="65" spans="5:22" x14ac:dyDescent="0.35">
      <c r="E65" s="1"/>
      <c r="F65" s="1"/>
      <c r="G65" s="1"/>
      <c r="H65" s="1"/>
      <c r="I65" s="1"/>
      <c r="S65" s="1"/>
      <c r="T65" s="1"/>
      <c r="U65" s="1"/>
      <c r="V65" s="1"/>
    </row>
    <row r="66" spans="5:22" x14ac:dyDescent="0.35">
      <c r="E66" s="1"/>
      <c r="F66" s="1"/>
      <c r="G66" s="1"/>
      <c r="H66" s="1"/>
      <c r="I66" s="1"/>
      <c r="S66" s="1"/>
      <c r="T66" s="1"/>
      <c r="U66" s="1"/>
      <c r="V66" s="1"/>
    </row>
    <row r="67" spans="5:22" x14ac:dyDescent="0.35">
      <c r="E67" s="1"/>
      <c r="F67" s="1"/>
      <c r="G67" s="1"/>
      <c r="H67" s="1"/>
      <c r="I67" s="1"/>
      <c r="S67" s="1"/>
      <c r="T67" s="1"/>
      <c r="U67" s="1"/>
      <c r="V67" s="1"/>
    </row>
    <row r="68" spans="5:22" x14ac:dyDescent="0.35">
      <c r="E68" s="1"/>
      <c r="F68" s="1"/>
      <c r="G68" s="1"/>
      <c r="H68" s="1"/>
      <c r="I68" s="1"/>
      <c r="S68" s="1"/>
      <c r="T68" s="1"/>
      <c r="U68" s="1"/>
      <c r="V68" s="1"/>
    </row>
    <row r="69" spans="5:22" x14ac:dyDescent="0.35">
      <c r="E69" s="1"/>
      <c r="F69" s="1"/>
      <c r="G69" s="1"/>
      <c r="H69" s="1"/>
      <c r="I69" s="1"/>
      <c r="S69" s="1"/>
      <c r="T69" s="1"/>
      <c r="U69" s="1"/>
      <c r="V69" s="1"/>
    </row>
    <row r="70" spans="5:22" x14ac:dyDescent="0.35">
      <c r="E70" s="1"/>
      <c r="F70" s="1"/>
      <c r="G70" s="1"/>
      <c r="H70" s="1"/>
      <c r="I70" s="1"/>
      <c r="S70" s="1"/>
      <c r="T70" s="1"/>
      <c r="U70" s="1"/>
      <c r="V70" s="1"/>
    </row>
    <row r="71" spans="5:22" x14ac:dyDescent="0.35">
      <c r="E71" s="1"/>
      <c r="F71" s="1"/>
      <c r="G71" s="1"/>
      <c r="H71" s="1"/>
      <c r="I71" s="1"/>
      <c r="S71" s="1"/>
      <c r="T71" s="1"/>
      <c r="U71" s="1"/>
      <c r="V71" s="1"/>
    </row>
    <row r="72" spans="5:22" x14ac:dyDescent="0.35">
      <c r="E72" s="1"/>
      <c r="F72" s="1"/>
      <c r="G72" s="1"/>
      <c r="H72" s="1"/>
      <c r="I72" s="1"/>
      <c r="S72" s="1"/>
      <c r="T72" s="1"/>
      <c r="U72" s="1"/>
      <c r="V72" s="1"/>
    </row>
    <row r="73" spans="5:22" x14ac:dyDescent="0.35">
      <c r="E73" s="1"/>
      <c r="F73" s="1"/>
      <c r="G73" s="1"/>
      <c r="H73" s="1"/>
      <c r="I73" s="1"/>
      <c r="S73" s="1"/>
      <c r="T73" s="1"/>
      <c r="U73" s="1"/>
      <c r="V73" s="1"/>
    </row>
    <row r="74" spans="5:22" x14ac:dyDescent="0.35">
      <c r="E74" s="1"/>
      <c r="F74" s="1"/>
      <c r="G74" s="1"/>
      <c r="H74" s="1"/>
      <c r="I74" s="1"/>
      <c r="S74" s="1"/>
      <c r="T74" s="1"/>
      <c r="U74" s="1"/>
      <c r="V74" s="1"/>
    </row>
    <row r="75" spans="5:22" x14ac:dyDescent="0.35">
      <c r="E75" s="1"/>
      <c r="F75" s="1"/>
      <c r="G75" s="1"/>
      <c r="H75" s="1"/>
      <c r="I75" s="1"/>
      <c r="S75" s="1"/>
      <c r="T75" s="1"/>
      <c r="U75" s="1"/>
      <c r="V75" s="1"/>
    </row>
    <row r="76" spans="5:22" x14ac:dyDescent="0.35">
      <c r="E76" s="1"/>
      <c r="F76" s="1"/>
      <c r="G76" s="1"/>
      <c r="H76" s="1"/>
      <c r="I76" s="1"/>
    </row>
    <row r="77" spans="5:22" x14ac:dyDescent="0.35">
      <c r="E77" s="1"/>
      <c r="F77" s="1"/>
      <c r="G77" s="1"/>
      <c r="H77" s="1"/>
      <c r="I77" s="1"/>
    </row>
    <row r="78" spans="5:22" x14ac:dyDescent="0.35">
      <c r="E78" s="1"/>
      <c r="F78" s="1"/>
      <c r="G78" s="1"/>
      <c r="H78" s="1"/>
      <c r="I78" s="1"/>
    </row>
    <row r="79" spans="5:22" x14ac:dyDescent="0.35">
      <c r="E79" s="1"/>
      <c r="F79" s="1"/>
      <c r="G79" s="1"/>
      <c r="H79" s="1"/>
      <c r="I79" s="1"/>
    </row>
    <row r="80" spans="5:22" x14ac:dyDescent="0.35">
      <c r="E80" s="1"/>
      <c r="F80" s="1"/>
      <c r="G80" s="1"/>
      <c r="H80" s="1"/>
      <c r="I80" s="1"/>
    </row>
    <row r="81" spans="5:9" x14ac:dyDescent="0.35">
      <c r="E81" s="1"/>
      <c r="F81" s="1"/>
      <c r="G81" s="1"/>
      <c r="H81" s="1"/>
      <c r="I81" s="1"/>
    </row>
    <row r="82" spans="5:9" x14ac:dyDescent="0.35">
      <c r="E82" s="1"/>
      <c r="F82" s="1"/>
      <c r="G82" s="1"/>
      <c r="H82" s="1"/>
      <c r="I82" s="1"/>
    </row>
    <row r="83" spans="5:9" x14ac:dyDescent="0.35">
      <c r="E83" s="1"/>
      <c r="F83" s="1"/>
      <c r="G83" s="1"/>
      <c r="H83" s="1"/>
      <c r="I83" s="1"/>
    </row>
    <row r="84" spans="5:9" x14ac:dyDescent="0.35">
      <c r="E84" s="1"/>
      <c r="F84" s="1"/>
      <c r="G84" s="1"/>
      <c r="H84" s="1"/>
      <c r="I84" s="1"/>
    </row>
    <row r="85" spans="5:9" x14ac:dyDescent="0.35">
      <c r="E85" s="1"/>
      <c r="F85" s="1"/>
      <c r="G85" s="1"/>
      <c r="H85" s="1"/>
      <c r="I85" s="1"/>
    </row>
    <row r="86" spans="5:9" x14ac:dyDescent="0.35">
      <c r="E86" s="1"/>
      <c r="F86" s="1"/>
      <c r="G86" s="1"/>
      <c r="H86" s="1"/>
      <c r="I86" s="1"/>
    </row>
    <row r="87" spans="5:9" x14ac:dyDescent="0.35">
      <c r="E87" s="1"/>
      <c r="F87" s="1"/>
      <c r="G87" s="1"/>
      <c r="H87" s="1"/>
      <c r="I87" s="1"/>
    </row>
    <row r="88" spans="5:9" x14ac:dyDescent="0.35">
      <c r="E88" s="1"/>
      <c r="F88" s="1"/>
      <c r="G88" s="1"/>
      <c r="H88" s="1"/>
      <c r="I88" s="1"/>
    </row>
    <row r="89" spans="5:9" x14ac:dyDescent="0.35">
      <c r="E89" s="1"/>
      <c r="F89" s="1"/>
      <c r="G89" s="1"/>
      <c r="H89" s="1"/>
      <c r="I89" s="1"/>
    </row>
    <row r="90" spans="5:9" x14ac:dyDescent="0.35">
      <c r="E90" s="1"/>
      <c r="F90" s="1"/>
      <c r="G90" s="1"/>
      <c r="H90" s="1"/>
      <c r="I90" s="1"/>
    </row>
    <row r="91" spans="5:9" x14ac:dyDescent="0.35">
      <c r="E91" s="1"/>
      <c r="F91" s="1"/>
      <c r="G91" s="1"/>
      <c r="H91" s="1"/>
      <c r="I91" s="1"/>
    </row>
    <row r="92" spans="5:9" x14ac:dyDescent="0.35">
      <c r="E92" s="1"/>
      <c r="F92" s="1"/>
      <c r="G92" s="1"/>
      <c r="H92" s="1"/>
      <c r="I92" s="1"/>
    </row>
    <row r="93" spans="5:9" x14ac:dyDescent="0.35">
      <c r="E93" s="1"/>
      <c r="F93" s="1"/>
      <c r="G93" s="1"/>
      <c r="H93" s="1"/>
      <c r="I93" s="1"/>
    </row>
    <row r="94" spans="5:9" x14ac:dyDescent="0.35">
      <c r="E94" s="1"/>
      <c r="F94" s="1"/>
      <c r="G94" s="1"/>
      <c r="H94" s="1"/>
      <c r="I94" s="1"/>
    </row>
    <row r="95" spans="5:9" x14ac:dyDescent="0.35">
      <c r="E95" s="1"/>
      <c r="F95" s="1"/>
      <c r="G95" s="1"/>
      <c r="H95" s="1"/>
      <c r="I95" s="1"/>
    </row>
    <row r="96" spans="5:9" x14ac:dyDescent="0.35">
      <c r="E96" s="1"/>
      <c r="F96" s="1"/>
      <c r="G96" s="1"/>
      <c r="H96" s="1"/>
      <c r="I96" s="1"/>
    </row>
    <row r="97" spans="5:9" x14ac:dyDescent="0.35">
      <c r="E97" s="1"/>
      <c r="F97" s="1"/>
      <c r="G97" s="1"/>
      <c r="H97" s="1"/>
      <c r="I97" s="1"/>
    </row>
    <row r="98" spans="5:9" x14ac:dyDescent="0.35">
      <c r="E98" s="1"/>
      <c r="F98" s="1"/>
      <c r="G98" s="1"/>
      <c r="H98" s="1"/>
      <c r="I98" s="1"/>
    </row>
    <row r="99" spans="5:9" x14ac:dyDescent="0.35">
      <c r="E99" s="1"/>
      <c r="F99" s="1"/>
      <c r="G99" s="1"/>
      <c r="H99" s="1"/>
      <c r="I99" s="1"/>
    </row>
    <row r="100" spans="5:9" x14ac:dyDescent="0.35">
      <c r="E100" s="1"/>
      <c r="F100" s="1"/>
      <c r="G100" s="1"/>
      <c r="H100" s="1"/>
      <c r="I100" s="1"/>
    </row>
    <row r="101" spans="5:9" x14ac:dyDescent="0.35">
      <c r="E101" s="1"/>
      <c r="F101" s="1"/>
      <c r="G101" s="1"/>
      <c r="H101" s="1"/>
      <c r="I101" s="1"/>
    </row>
    <row r="102" spans="5:9" x14ac:dyDescent="0.35">
      <c r="E102" s="1"/>
      <c r="F102" s="1"/>
      <c r="G102" s="1"/>
      <c r="H102" s="1"/>
      <c r="I102" s="1"/>
    </row>
    <row r="103" spans="5:9" x14ac:dyDescent="0.35">
      <c r="E103" s="1"/>
      <c r="F103" s="1"/>
      <c r="G103" s="1"/>
      <c r="H103" s="1"/>
      <c r="I103" s="1"/>
    </row>
    <row r="104" spans="5:9" x14ac:dyDescent="0.35">
      <c r="E104" s="1"/>
      <c r="F104" s="1"/>
      <c r="G104" s="1"/>
      <c r="H104" s="1"/>
      <c r="I104" s="1"/>
    </row>
    <row r="105" spans="5:9" x14ac:dyDescent="0.35">
      <c r="E105" s="1"/>
      <c r="F105" s="1"/>
      <c r="G105" s="1"/>
      <c r="H105" s="1"/>
      <c r="I105" s="1"/>
    </row>
    <row r="106" spans="5:9" x14ac:dyDescent="0.35">
      <c r="E106" s="1"/>
      <c r="F106" s="1"/>
      <c r="G106" s="1"/>
      <c r="H106" s="1"/>
      <c r="I106" s="1"/>
    </row>
    <row r="107" spans="5:9" x14ac:dyDescent="0.35">
      <c r="E107" s="1"/>
      <c r="F107" s="1"/>
      <c r="G107" s="1"/>
      <c r="H107" s="1"/>
      <c r="I107" s="1"/>
    </row>
    <row r="108" spans="5:9" x14ac:dyDescent="0.35">
      <c r="E108" s="1"/>
      <c r="F108" s="1"/>
      <c r="G108" s="1"/>
      <c r="H108" s="1"/>
      <c r="I108" s="1"/>
    </row>
    <row r="109" spans="5:9" x14ac:dyDescent="0.35">
      <c r="E109" s="1"/>
      <c r="F109" s="1"/>
      <c r="G109" s="1"/>
      <c r="H109" s="1"/>
      <c r="I109" s="1"/>
    </row>
    <row r="110" spans="5:9" x14ac:dyDescent="0.35">
      <c r="E110" s="1"/>
      <c r="F110" s="1"/>
      <c r="G110" s="1"/>
      <c r="H110" s="1"/>
      <c r="I110" s="1"/>
    </row>
    <row r="111" spans="5:9" x14ac:dyDescent="0.35">
      <c r="E111" s="1"/>
      <c r="F111" s="1"/>
      <c r="G111" s="1"/>
      <c r="H111" s="1"/>
      <c r="I111" s="1"/>
    </row>
    <row r="112" spans="5:9" x14ac:dyDescent="0.35">
      <c r="E112" s="1"/>
      <c r="F112" s="1"/>
      <c r="G112" s="1"/>
      <c r="H112" s="1"/>
      <c r="I112" s="1"/>
    </row>
    <row r="113" spans="5:9" x14ac:dyDescent="0.35">
      <c r="E113" s="1"/>
      <c r="F113" s="1"/>
      <c r="G113" s="1"/>
      <c r="H113" s="1"/>
      <c r="I113" s="1"/>
    </row>
    <row r="114" spans="5:9" x14ac:dyDescent="0.35">
      <c r="E114" s="1"/>
      <c r="F114" s="1"/>
      <c r="G114" s="1"/>
      <c r="H114" s="1"/>
      <c r="I114" s="1"/>
    </row>
    <row r="115" spans="5:9" x14ac:dyDescent="0.35">
      <c r="E115" s="1"/>
      <c r="F115" s="1"/>
      <c r="G115" s="1"/>
      <c r="H115" s="1"/>
      <c r="I115" s="1"/>
    </row>
    <row r="116" spans="5:9" x14ac:dyDescent="0.35">
      <c r="E116" s="1"/>
      <c r="F116" s="1"/>
      <c r="G116" s="1"/>
      <c r="H116" s="1"/>
      <c r="I116" s="1"/>
    </row>
    <row r="117" spans="5:9" x14ac:dyDescent="0.35">
      <c r="E117" s="1"/>
      <c r="F117" s="1"/>
      <c r="G117" s="1"/>
      <c r="H117" s="1"/>
      <c r="I117" s="1"/>
    </row>
    <row r="118" spans="5:9" x14ac:dyDescent="0.35">
      <c r="E118" s="1"/>
      <c r="F118" s="1"/>
      <c r="G118" s="1"/>
      <c r="H118" s="1"/>
      <c r="I118" s="1"/>
    </row>
    <row r="119" spans="5:9" x14ac:dyDescent="0.35">
      <c r="E119" s="1"/>
      <c r="F119" s="1"/>
      <c r="G119" s="1"/>
      <c r="H119" s="1"/>
      <c r="I119" s="1"/>
    </row>
    <row r="120" spans="5:9" x14ac:dyDescent="0.35">
      <c r="E120" s="1"/>
      <c r="F120" s="1"/>
      <c r="G120" s="1"/>
      <c r="H120" s="1"/>
      <c r="I120" s="1"/>
    </row>
    <row r="121" spans="5:9" x14ac:dyDescent="0.35">
      <c r="E121" s="1"/>
      <c r="F121" s="1"/>
      <c r="G121" s="1"/>
      <c r="H121" s="1"/>
      <c r="I121" s="1"/>
    </row>
    <row r="122" spans="5:9" x14ac:dyDescent="0.35">
      <c r="E122" s="1"/>
      <c r="F122" s="1"/>
      <c r="G122" s="1"/>
      <c r="H122" s="1"/>
      <c r="I122" s="1"/>
    </row>
    <row r="123" spans="5:9" x14ac:dyDescent="0.35">
      <c r="E123" s="1"/>
      <c r="F123" s="1"/>
      <c r="G123" s="1"/>
      <c r="H123" s="1"/>
      <c r="I123" s="1"/>
    </row>
    <row r="124" spans="5:9" x14ac:dyDescent="0.35">
      <c r="E124" s="1"/>
      <c r="F124" s="1"/>
      <c r="G124" s="1"/>
      <c r="H124" s="1"/>
      <c r="I124" s="1"/>
    </row>
    <row r="125" spans="5:9" x14ac:dyDescent="0.35">
      <c r="E125" s="1"/>
      <c r="F125" s="1"/>
      <c r="G125" s="1"/>
      <c r="H125" s="1"/>
      <c r="I125" s="1"/>
    </row>
    <row r="126" spans="5:9" x14ac:dyDescent="0.35">
      <c r="E126" s="1"/>
      <c r="F126" s="1"/>
      <c r="G126" s="1"/>
      <c r="H126" s="1"/>
      <c r="I126" s="1"/>
    </row>
    <row r="127" spans="5:9" x14ac:dyDescent="0.35">
      <c r="E127" s="1"/>
      <c r="F127" s="1"/>
      <c r="G127" s="1"/>
      <c r="H127" s="1"/>
      <c r="I127" s="1"/>
    </row>
    <row r="128" spans="5:9" x14ac:dyDescent="0.35">
      <c r="E128" s="1"/>
      <c r="F128" s="1"/>
      <c r="G128" s="1"/>
      <c r="H128" s="1"/>
      <c r="I128" s="1"/>
    </row>
    <row r="129" spans="5:9" x14ac:dyDescent="0.35">
      <c r="E129" s="1"/>
      <c r="F129" s="1"/>
      <c r="G129" s="1"/>
      <c r="H129" s="1"/>
      <c r="I129" s="1"/>
    </row>
    <row r="130" spans="5:9" x14ac:dyDescent="0.35">
      <c r="E130" s="1"/>
      <c r="F130" s="1"/>
      <c r="G130" s="1"/>
      <c r="H130" s="1"/>
      <c r="I130" s="1"/>
    </row>
    <row r="131" spans="5:9" x14ac:dyDescent="0.35">
      <c r="E131" s="1"/>
      <c r="F131" s="1"/>
      <c r="G131" s="1"/>
      <c r="H131" s="1"/>
      <c r="I131" s="1"/>
    </row>
    <row r="132" spans="5:9" x14ac:dyDescent="0.35">
      <c r="E132" s="1"/>
      <c r="F132" s="1"/>
      <c r="G132" s="1"/>
      <c r="H132" s="1"/>
      <c r="I132" s="1"/>
    </row>
    <row r="133" spans="5:9" x14ac:dyDescent="0.35">
      <c r="E133" s="1"/>
      <c r="F133" s="1"/>
      <c r="G133" s="1"/>
      <c r="H133" s="1"/>
      <c r="I133" s="1"/>
    </row>
    <row r="134" spans="5:9" x14ac:dyDescent="0.35">
      <c r="E134" s="1"/>
      <c r="F134" s="1"/>
      <c r="G134" s="1"/>
      <c r="H134" s="1"/>
      <c r="I134" s="1"/>
    </row>
    <row r="135" spans="5:9" x14ac:dyDescent="0.35">
      <c r="E135" s="1"/>
      <c r="F135" s="1"/>
      <c r="G135" s="1"/>
      <c r="H135" s="1"/>
      <c r="I135" s="1"/>
    </row>
    <row r="136" spans="5:9" x14ac:dyDescent="0.35">
      <c r="E136" s="1"/>
      <c r="F136" s="1"/>
      <c r="G136" s="1"/>
      <c r="H136" s="1"/>
      <c r="I136" s="1"/>
    </row>
    <row r="137" spans="5:9" x14ac:dyDescent="0.35">
      <c r="E137" s="1"/>
      <c r="F137" s="1"/>
      <c r="G137" s="1"/>
      <c r="H137" s="1"/>
      <c r="I137" s="1"/>
    </row>
    <row r="138" spans="5:9" x14ac:dyDescent="0.35">
      <c r="E138" s="1"/>
      <c r="F138" s="1"/>
      <c r="G138" s="1"/>
      <c r="H138" s="1"/>
      <c r="I138" s="1"/>
    </row>
    <row r="139" spans="5:9" x14ac:dyDescent="0.35">
      <c r="E139" s="1"/>
      <c r="F139" s="1"/>
      <c r="G139" s="1"/>
      <c r="H139" s="1"/>
      <c r="I139" s="1"/>
    </row>
    <row r="140" spans="5:9" x14ac:dyDescent="0.35">
      <c r="E140" s="1"/>
      <c r="F140" s="1"/>
      <c r="G140" s="1"/>
      <c r="H140" s="1"/>
      <c r="I140" s="1"/>
    </row>
    <row r="141" spans="5:9" x14ac:dyDescent="0.35">
      <c r="E141" s="1"/>
      <c r="F141" s="1"/>
      <c r="G141" s="1"/>
      <c r="H141" s="1"/>
      <c r="I141" s="1"/>
    </row>
    <row r="142" spans="5:9" x14ac:dyDescent="0.35">
      <c r="E142" s="1"/>
      <c r="F142" s="1"/>
      <c r="G142" s="1"/>
      <c r="H142" s="1"/>
      <c r="I142" s="1"/>
    </row>
    <row r="143" spans="5:9" x14ac:dyDescent="0.35">
      <c r="E143" s="1"/>
      <c r="F143" s="1"/>
      <c r="G143" s="1"/>
      <c r="H143" s="1"/>
      <c r="I143" s="1"/>
    </row>
    <row r="144" spans="5:9" x14ac:dyDescent="0.35">
      <c r="E144" s="1"/>
      <c r="F144" s="1"/>
      <c r="G144" s="1"/>
      <c r="H144" s="1"/>
      <c r="I144" s="1"/>
    </row>
    <row r="145" spans="5:9" x14ac:dyDescent="0.35">
      <c r="E145" s="1"/>
      <c r="F145" s="1"/>
      <c r="G145" s="1"/>
      <c r="H145" s="1"/>
      <c r="I145" s="1"/>
    </row>
    <row r="146" spans="5:9" x14ac:dyDescent="0.35">
      <c r="E146" s="1"/>
      <c r="F146" s="1"/>
      <c r="G146" s="1"/>
      <c r="H146" s="1"/>
      <c r="I146" s="1"/>
    </row>
    <row r="147" spans="5:9" x14ac:dyDescent="0.35">
      <c r="E147" s="1"/>
      <c r="F147" s="1"/>
      <c r="G147" s="1"/>
      <c r="H147" s="1"/>
      <c r="I147" s="1"/>
    </row>
    <row r="148" spans="5:9" x14ac:dyDescent="0.35">
      <c r="E148" s="1"/>
      <c r="F148" s="1"/>
      <c r="G148" s="1"/>
      <c r="H148" s="1"/>
      <c r="I148" s="1"/>
    </row>
    <row r="149" spans="5:9" x14ac:dyDescent="0.35">
      <c r="E149" s="1"/>
      <c r="F149" s="1"/>
      <c r="G149" s="1"/>
      <c r="H149" s="1"/>
      <c r="I149" s="1"/>
    </row>
    <row r="150" spans="5:9" x14ac:dyDescent="0.35">
      <c r="E150" s="1"/>
      <c r="F150" s="1"/>
      <c r="G150" s="1"/>
      <c r="H150" s="1"/>
      <c r="I150" s="1"/>
    </row>
    <row r="151" spans="5:9" x14ac:dyDescent="0.35">
      <c r="E151" s="1"/>
      <c r="F151" s="1"/>
      <c r="G151" s="1"/>
      <c r="H151" s="1"/>
      <c r="I151" s="1"/>
    </row>
    <row r="152" spans="5:9" x14ac:dyDescent="0.35">
      <c r="E152" s="1"/>
      <c r="F152" s="1"/>
      <c r="G152" s="1"/>
      <c r="H152" s="1"/>
      <c r="I152" s="1"/>
    </row>
    <row r="153" spans="5:9" x14ac:dyDescent="0.35">
      <c r="E153" s="1"/>
      <c r="F153" s="1"/>
      <c r="G153" s="1"/>
      <c r="H153" s="1"/>
      <c r="I153" s="1"/>
    </row>
    <row r="154" spans="5:9" x14ac:dyDescent="0.35">
      <c r="E154" s="1"/>
      <c r="F154" s="1"/>
      <c r="G154" s="1"/>
      <c r="H154" s="1"/>
      <c r="I154" s="1"/>
    </row>
    <row r="155" spans="5:9" x14ac:dyDescent="0.35">
      <c r="E155" s="1"/>
      <c r="F155" s="1"/>
      <c r="G155" s="1"/>
      <c r="H155" s="1"/>
      <c r="I155" s="1"/>
    </row>
    <row r="156" spans="5:9" x14ac:dyDescent="0.35">
      <c r="E156" s="1"/>
      <c r="F156" s="1"/>
      <c r="G156" s="1"/>
      <c r="H156" s="1"/>
      <c r="I156" s="1"/>
    </row>
    <row r="157" spans="5:9" x14ac:dyDescent="0.35">
      <c r="E157" s="1"/>
      <c r="F157" s="1"/>
      <c r="G157" s="1"/>
      <c r="H157" s="1"/>
      <c r="I157" s="1"/>
    </row>
    <row r="158" spans="5:9" x14ac:dyDescent="0.35">
      <c r="E158" s="1"/>
      <c r="F158" s="1"/>
      <c r="G158" s="1"/>
      <c r="H158" s="1"/>
      <c r="I158" s="1"/>
    </row>
    <row r="159" spans="5:9" x14ac:dyDescent="0.35">
      <c r="E159" s="1"/>
      <c r="F159" s="1"/>
      <c r="G159" s="1"/>
      <c r="H159" s="1"/>
      <c r="I159" s="1"/>
    </row>
    <row r="160" spans="5:9" x14ac:dyDescent="0.35">
      <c r="E160" s="1"/>
      <c r="F160" s="1"/>
      <c r="G160" s="1"/>
      <c r="H160" s="1"/>
      <c r="I160" s="1"/>
    </row>
    <row r="161" spans="5:9" x14ac:dyDescent="0.35">
      <c r="E161" s="1"/>
      <c r="F161" s="1"/>
      <c r="G161" s="1"/>
      <c r="H161" s="1"/>
      <c r="I161" s="1"/>
    </row>
    <row r="162" spans="5:9" x14ac:dyDescent="0.35">
      <c r="E162" s="1"/>
      <c r="F162" s="1"/>
      <c r="G162" s="1"/>
      <c r="H162" s="1"/>
      <c r="I162" s="1"/>
    </row>
    <row r="163" spans="5:9" x14ac:dyDescent="0.35">
      <c r="E163" s="1"/>
      <c r="F163" s="1"/>
      <c r="G163" s="1"/>
      <c r="H163" s="1"/>
      <c r="I163" s="1"/>
    </row>
    <row r="164" spans="5:9" x14ac:dyDescent="0.35">
      <c r="E164" s="1"/>
      <c r="F164" s="1"/>
      <c r="G164" s="1"/>
      <c r="H164" s="1"/>
      <c r="I164" s="1"/>
    </row>
    <row r="165" spans="5:9" x14ac:dyDescent="0.35">
      <c r="E165" s="1"/>
      <c r="F165" s="1"/>
      <c r="G165" s="1"/>
      <c r="H165" s="1"/>
      <c r="I165" s="1"/>
    </row>
    <row r="166" spans="5:9" x14ac:dyDescent="0.35">
      <c r="E166" s="1"/>
      <c r="F166" s="1"/>
      <c r="G166" s="1"/>
      <c r="H166" s="1"/>
      <c r="I166" s="1"/>
    </row>
    <row r="167" spans="5:9" x14ac:dyDescent="0.35">
      <c r="E167" s="1"/>
      <c r="F167" s="1"/>
      <c r="G167" s="1"/>
      <c r="H167" s="1"/>
      <c r="I167" s="1"/>
    </row>
    <row r="168" spans="5:9" x14ac:dyDescent="0.35">
      <c r="E168" s="1"/>
      <c r="F168" s="1"/>
      <c r="G168" s="1"/>
      <c r="H168" s="1"/>
      <c r="I168" s="1"/>
    </row>
    <row r="169" spans="5:9" x14ac:dyDescent="0.35">
      <c r="E169" s="1"/>
      <c r="F169" s="1"/>
      <c r="G169" s="1"/>
      <c r="H169" s="1"/>
      <c r="I169" s="1"/>
    </row>
    <row r="170" spans="5:9" x14ac:dyDescent="0.35">
      <c r="E170" s="1"/>
      <c r="F170" s="1"/>
      <c r="G170" s="1"/>
      <c r="H170" s="1"/>
      <c r="I170" s="1"/>
    </row>
    <row r="171" spans="5:9" x14ac:dyDescent="0.35">
      <c r="E171" s="1"/>
      <c r="F171" s="1"/>
      <c r="G171" s="1"/>
      <c r="H171" s="1"/>
      <c r="I171" s="1"/>
    </row>
    <row r="172" spans="5:9" x14ac:dyDescent="0.35">
      <c r="E172" s="1"/>
      <c r="F172" s="1"/>
      <c r="G172" s="1"/>
      <c r="H172" s="1"/>
      <c r="I172" s="1"/>
    </row>
    <row r="173" spans="5:9" x14ac:dyDescent="0.35">
      <c r="E173" s="1"/>
      <c r="F173" s="1"/>
      <c r="G173" s="1"/>
      <c r="H173" s="1"/>
      <c r="I173" s="1"/>
    </row>
    <row r="174" spans="5:9" x14ac:dyDescent="0.35">
      <c r="E174" s="1"/>
      <c r="F174" s="1"/>
      <c r="G174" s="1"/>
      <c r="H174" s="1"/>
      <c r="I174" s="1"/>
    </row>
    <row r="175" spans="5:9" x14ac:dyDescent="0.35">
      <c r="E175" s="1"/>
      <c r="F175" s="1"/>
      <c r="G175" s="1"/>
      <c r="H175" s="1"/>
      <c r="I175" s="1"/>
    </row>
    <row r="176" spans="5:9" x14ac:dyDescent="0.35">
      <c r="E176" s="1"/>
      <c r="F176" s="1"/>
      <c r="G176" s="1"/>
      <c r="H176" s="1"/>
      <c r="I176" s="1"/>
    </row>
    <row r="177" spans="5:9" x14ac:dyDescent="0.35">
      <c r="E177" s="1"/>
      <c r="F177" s="1"/>
      <c r="G177" s="1"/>
      <c r="H177" s="1"/>
      <c r="I177" s="1"/>
    </row>
    <row r="178" spans="5:9" x14ac:dyDescent="0.35">
      <c r="E178" s="1"/>
      <c r="F178" s="1"/>
      <c r="G178" s="1"/>
      <c r="H178" s="1"/>
      <c r="I178" s="1"/>
    </row>
    <row r="179" spans="5:9" x14ac:dyDescent="0.35">
      <c r="E179" s="1"/>
      <c r="F179" s="1"/>
      <c r="G179" s="1"/>
      <c r="H179" s="1"/>
      <c r="I179" s="1"/>
    </row>
    <row r="180" spans="5:9" x14ac:dyDescent="0.35">
      <c r="E180" s="1"/>
      <c r="F180" s="1"/>
      <c r="G180" s="1"/>
      <c r="H180" s="1"/>
      <c r="I180" s="1"/>
    </row>
    <row r="181" spans="5:9" x14ac:dyDescent="0.35">
      <c r="E181" s="1"/>
      <c r="F181" s="1"/>
      <c r="G181" s="1"/>
      <c r="H181" s="1"/>
      <c r="I181" s="1"/>
    </row>
    <row r="182" spans="5:9" x14ac:dyDescent="0.35">
      <c r="E182" s="1"/>
      <c r="F182" s="1"/>
      <c r="G182" s="1"/>
      <c r="H182" s="1"/>
      <c r="I182" s="1"/>
    </row>
    <row r="183" spans="5:9" x14ac:dyDescent="0.35">
      <c r="E183" s="1"/>
      <c r="F183" s="1"/>
      <c r="G183" s="1"/>
      <c r="H183" s="1"/>
      <c r="I183" s="1"/>
    </row>
    <row r="184" spans="5:9" x14ac:dyDescent="0.35">
      <c r="E184" s="1"/>
      <c r="F184" s="1"/>
      <c r="G184" s="1"/>
      <c r="H184" s="1"/>
      <c r="I184" s="1"/>
    </row>
    <row r="185" spans="5:9" x14ac:dyDescent="0.35">
      <c r="E185" s="1"/>
      <c r="F185" s="1"/>
      <c r="G185" s="1"/>
      <c r="H185" s="1"/>
      <c r="I185" s="1"/>
    </row>
    <row r="186" spans="5:9" x14ac:dyDescent="0.35">
      <c r="E186" s="1"/>
      <c r="F186" s="1"/>
      <c r="G186" s="1"/>
      <c r="H186" s="1"/>
      <c r="I186" s="1"/>
    </row>
    <row r="187" spans="5:9" x14ac:dyDescent="0.35">
      <c r="E187" s="1"/>
      <c r="F187" s="1"/>
      <c r="G187" s="1"/>
      <c r="H187" s="1"/>
      <c r="I187" s="1"/>
    </row>
    <row r="188" spans="5:9" x14ac:dyDescent="0.35">
      <c r="E188" s="1"/>
      <c r="F188" s="1"/>
      <c r="G188" s="1"/>
      <c r="H188" s="1"/>
      <c r="I188" s="1"/>
    </row>
    <row r="189" spans="5:9" x14ac:dyDescent="0.35">
      <c r="E189" s="1"/>
      <c r="F189" s="1"/>
      <c r="G189" s="1"/>
      <c r="H189" s="1"/>
      <c r="I189" s="1"/>
    </row>
    <row r="190" spans="5:9" x14ac:dyDescent="0.35">
      <c r="E190" s="1"/>
      <c r="F190" s="1"/>
      <c r="G190" s="1"/>
      <c r="H190" s="1"/>
      <c r="I190" s="1"/>
    </row>
    <row r="191" spans="5:9" x14ac:dyDescent="0.35">
      <c r="E191" s="1"/>
      <c r="F191" s="1"/>
      <c r="G191" s="1"/>
      <c r="H191" s="1"/>
      <c r="I191" s="1"/>
    </row>
    <row r="192" spans="5:9" x14ac:dyDescent="0.35">
      <c r="E192" s="1"/>
      <c r="F192" s="1"/>
      <c r="G192" s="1"/>
      <c r="H192" s="1"/>
      <c r="I192" s="1"/>
    </row>
    <row r="193" spans="5:9" x14ac:dyDescent="0.35">
      <c r="E193" s="1"/>
      <c r="F193" s="1"/>
      <c r="G193" s="1"/>
      <c r="H193" s="1"/>
      <c r="I193" s="1"/>
    </row>
    <row r="194" spans="5:9" x14ac:dyDescent="0.35">
      <c r="E194" s="1"/>
      <c r="F194" s="1"/>
      <c r="G194" s="1"/>
      <c r="H194" s="1"/>
      <c r="I194" s="1"/>
    </row>
    <row r="195" spans="5:9" x14ac:dyDescent="0.35">
      <c r="E195" s="1"/>
      <c r="F195" s="1"/>
      <c r="G195" s="1"/>
      <c r="H195" s="1"/>
      <c r="I195" s="1"/>
    </row>
    <row r="196" spans="5:9" x14ac:dyDescent="0.35">
      <c r="E196" s="1"/>
      <c r="F196" s="1"/>
      <c r="G196" s="1"/>
      <c r="H196" s="1"/>
      <c r="I196" s="1"/>
    </row>
    <row r="197" spans="5:9" x14ac:dyDescent="0.35">
      <c r="E197" s="1"/>
      <c r="F197" s="1"/>
      <c r="G197" s="1"/>
      <c r="H197" s="1"/>
      <c r="I197" s="1"/>
    </row>
    <row r="198" spans="5:9" x14ac:dyDescent="0.35">
      <c r="E198" s="1"/>
      <c r="F198" s="1"/>
      <c r="G198" s="1"/>
      <c r="H198" s="1"/>
      <c r="I198" s="1"/>
    </row>
    <row r="199" spans="5:9" x14ac:dyDescent="0.35">
      <c r="E199" s="1"/>
      <c r="F199" s="1"/>
      <c r="G199" s="1"/>
      <c r="H199" s="1"/>
      <c r="I199" s="1"/>
    </row>
    <row r="200" spans="5:9" x14ac:dyDescent="0.35">
      <c r="E200" s="1"/>
      <c r="F200" s="1"/>
      <c r="G200" s="1"/>
      <c r="H200" s="1"/>
      <c r="I200" s="1"/>
    </row>
    <row r="201" spans="5:9" x14ac:dyDescent="0.35">
      <c r="E201" s="1"/>
      <c r="F201" s="1"/>
      <c r="G201" s="1"/>
      <c r="H201" s="1"/>
      <c r="I201" s="1"/>
    </row>
    <row r="202" spans="5:9" x14ac:dyDescent="0.35">
      <c r="E202" s="1"/>
      <c r="F202" s="1"/>
      <c r="G202" s="1"/>
      <c r="H202" s="1"/>
      <c r="I202" s="1"/>
    </row>
    <row r="203" spans="5:9" x14ac:dyDescent="0.35">
      <c r="E203" s="1"/>
      <c r="F203" s="1"/>
      <c r="G203" s="1"/>
      <c r="H203" s="1"/>
      <c r="I203" s="1"/>
    </row>
    <row r="204" spans="5:9" x14ac:dyDescent="0.35">
      <c r="E204" s="1"/>
      <c r="F204" s="1"/>
      <c r="G204" s="1"/>
      <c r="H204" s="1"/>
      <c r="I204" s="1"/>
    </row>
    <row r="205" spans="5:9" x14ac:dyDescent="0.35">
      <c r="E205" s="1"/>
      <c r="F205" s="1"/>
      <c r="G205" s="1"/>
      <c r="H205" s="1"/>
      <c r="I205" s="1"/>
    </row>
    <row r="206" spans="5:9" x14ac:dyDescent="0.35">
      <c r="E206" s="1"/>
      <c r="F206" s="1"/>
      <c r="G206" s="1"/>
      <c r="H206" s="1"/>
      <c r="I206" s="1"/>
    </row>
    <row r="207" spans="5:9" x14ac:dyDescent="0.35">
      <c r="E207" s="1"/>
      <c r="F207" s="1"/>
      <c r="G207" s="1"/>
      <c r="H207" s="1"/>
      <c r="I207" s="1"/>
    </row>
    <row r="208" spans="5:9" x14ac:dyDescent="0.35">
      <c r="E208" s="1"/>
      <c r="F208" s="1"/>
      <c r="G208" s="1"/>
      <c r="H208" s="1"/>
      <c r="I208" s="1"/>
    </row>
    <row r="209" spans="5:9" x14ac:dyDescent="0.35">
      <c r="E209" s="1"/>
      <c r="F209" s="1"/>
      <c r="G209" s="1"/>
      <c r="H209" s="1"/>
      <c r="I209" s="1"/>
    </row>
    <row r="210" spans="5:9" x14ac:dyDescent="0.35">
      <c r="E210" s="1"/>
      <c r="F210" s="1"/>
      <c r="G210" s="1"/>
      <c r="H210" s="1"/>
      <c r="I210" s="1"/>
    </row>
    <row r="211" spans="5:9" x14ac:dyDescent="0.35">
      <c r="E211" s="1"/>
      <c r="F211" s="1"/>
      <c r="G211" s="1"/>
      <c r="H211" s="1"/>
      <c r="I211" s="1"/>
    </row>
    <row r="212" spans="5:9" x14ac:dyDescent="0.35">
      <c r="E212" s="1"/>
      <c r="F212" s="1"/>
      <c r="G212" s="1"/>
      <c r="H212" s="1"/>
      <c r="I212" s="1"/>
    </row>
    <row r="213" spans="5:9" x14ac:dyDescent="0.35">
      <c r="E213" s="1"/>
      <c r="F213" s="1"/>
      <c r="G213" s="1"/>
      <c r="H213" s="1"/>
      <c r="I213" s="1"/>
    </row>
    <row r="214" spans="5:9" x14ac:dyDescent="0.35">
      <c r="E214" s="1"/>
      <c r="F214" s="1"/>
      <c r="G214" s="1"/>
      <c r="H214" s="1"/>
      <c r="I214" s="1"/>
    </row>
    <row r="215" spans="5:9" x14ac:dyDescent="0.35">
      <c r="E215" s="1"/>
      <c r="F215" s="1"/>
      <c r="G215" s="1"/>
      <c r="H215" s="1"/>
      <c r="I215" s="1"/>
    </row>
    <row r="216" spans="5:9" x14ac:dyDescent="0.35">
      <c r="E216" s="1"/>
      <c r="F216" s="1"/>
      <c r="G216" s="1"/>
      <c r="H216" s="1"/>
      <c r="I216" s="1"/>
    </row>
    <row r="217" spans="5:9" x14ac:dyDescent="0.35">
      <c r="E217" s="1"/>
      <c r="F217" s="1"/>
      <c r="G217" s="1"/>
      <c r="H217" s="1"/>
      <c r="I217" s="1"/>
    </row>
    <row r="218" spans="5:9" x14ac:dyDescent="0.35">
      <c r="E218" s="1"/>
      <c r="F218" s="1"/>
      <c r="G218" s="1"/>
      <c r="H218" s="1"/>
      <c r="I218" s="1"/>
    </row>
    <row r="219" spans="5:9" x14ac:dyDescent="0.35">
      <c r="E219" s="1"/>
      <c r="F219" s="1"/>
      <c r="G219" s="1"/>
      <c r="H219" s="1"/>
      <c r="I219" s="1"/>
    </row>
    <row r="220" spans="5:9" x14ac:dyDescent="0.35">
      <c r="E220" s="1"/>
      <c r="F220" s="1"/>
      <c r="G220" s="1"/>
      <c r="H220" s="1"/>
      <c r="I220" s="1"/>
    </row>
    <row r="221" spans="5:9" x14ac:dyDescent="0.35">
      <c r="E221" s="1"/>
      <c r="F221" s="1"/>
      <c r="G221" s="1"/>
      <c r="H221" s="1"/>
      <c r="I221" s="1"/>
    </row>
    <row r="222" spans="5:9" x14ac:dyDescent="0.35">
      <c r="E222" s="1"/>
      <c r="F222" s="1"/>
      <c r="G222" s="1"/>
      <c r="H222" s="1"/>
      <c r="I222" s="1"/>
    </row>
    <row r="223" spans="5:9" x14ac:dyDescent="0.35">
      <c r="E223" s="1"/>
      <c r="F223" s="1"/>
      <c r="G223" s="1"/>
      <c r="H223" s="1"/>
      <c r="I223" s="1"/>
    </row>
    <row r="224" spans="5:9" x14ac:dyDescent="0.35">
      <c r="E224" s="1"/>
      <c r="F224" s="1"/>
      <c r="G224" s="1"/>
      <c r="H224" s="1"/>
      <c r="I224" s="1"/>
    </row>
    <row r="225" spans="5:9" x14ac:dyDescent="0.35">
      <c r="E225" s="1"/>
      <c r="F225" s="1"/>
      <c r="G225" s="1"/>
      <c r="H225" s="1"/>
      <c r="I225" s="1"/>
    </row>
    <row r="226" spans="5:9" x14ac:dyDescent="0.35">
      <c r="E226" s="1"/>
      <c r="F226" s="1"/>
      <c r="G226" s="1"/>
      <c r="H226" s="1"/>
      <c r="I226" s="1"/>
    </row>
    <row r="227" spans="5:9" x14ac:dyDescent="0.35">
      <c r="E227" s="1"/>
      <c r="F227" s="1"/>
      <c r="G227" s="1"/>
      <c r="H227" s="1"/>
      <c r="I227" s="1"/>
    </row>
    <row r="228" spans="5:9" x14ac:dyDescent="0.35">
      <c r="E228" s="1"/>
      <c r="F228" s="1"/>
      <c r="G228" s="1"/>
      <c r="H228" s="1"/>
      <c r="I228" s="1"/>
    </row>
    <row r="229" spans="5:9" x14ac:dyDescent="0.35">
      <c r="E229" s="1"/>
      <c r="F229" s="1"/>
      <c r="G229" s="1"/>
      <c r="H229" s="1"/>
      <c r="I229" s="1"/>
    </row>
    <row r="230" spans="5:9" x14ac:dyDescent="0.35">
      <c r="E230" s="1"/>
      <c r="F230" s="1"/>
      <c r="G230" s="1"/>
      <c r="H230" s="1"/>
      <c r="I230" s="1"/>
    </row>
    <row r="231" spans="5:9" x14ac:dyDescent="0.35">
      <c r="E231" s="1"/>
      <c r="F231" s="1"/>
      <c r="G231" s="1"/>
      <c r="H231" s="1"/>
      <c r="I231" s="1"/>
    </row>
    <row r="232" spans="5:9" x14ac:dyDescent="0.35">
      <c r="E232" s="1"/>
      <c r="F232" s="1"/>
      <c r="G232" s="1"/>
      <c r="H232" s="1"/>
      <c r="I232" s="1"/>
    </row>
    <row r="233" spans="5:9" x14ac:dyDescent="0.35">
      <c r="E233" s="1"/>
      <c r="F233" s="1"/>
      <c r="G233" s="1"/>
      <c r="H233" s="1"/>
      <c r="I233" s="1"/>
    </row>
    <row r="234" spans="5:9" x14ac:dyDescent="0.35">
      <c r="E234" s="1"/>
      <c r="F234" s="1"/>
      <c r="G234" s="1"/>
      <c r="H234" s="1"/>
      <c r="I234" s="1"/>
    </row>
    <row r="235" spans="5:9" x14ac:dyDescent="0.35">
      <c r="E235" s="1"/>
      <c r="F235" s="1"/>
      <c r="G235" s="1"/>
      <c r="H235" s="1"/>
      <c r="I235" s="1"/>
    </row>
    <row r="236" spans="5:9" x14ac:dyDescent="0.35">
      <c r="E236" s="1"/>
      <c r="F236" s="1"/>
      <c r="G236" s="1"/>
      <c r="H236" s="1"/>
      <c r="I236" s="1"/>
    </row>
    <row r="237" spans="5:9" x14ac:dyDescent="0.35">
      <c r="G237" s="1"/>
      <c r="H237" s="1"/>
    </row>
    <row r="238" spans="5:9" x14ac:dyDescent="0.35">
      <c r="G238" s="1"/>
      <c r="H238" s="1"/>
    </row>
    <row r="239" spans="5:9" x14ac:dyDescent="0.35">
      <c r="G239" s="1"/>
      <c r="H239" s="1"/>
    </row>
    <row r="240" spans="5:9" x14ac:dyDescent="0.35">
      <c r="G240" s="1"/>
      <c r="H240" s="1"/>
    </row>
    <row r="241" spans="7:8" x14ac:dyDescent="0.35">
      <c r="G241" s="1"/>
      <c r="H241" s="1"/>
    </row>
    <row r="242" spans="7:8" x14ac:dyDescent="0.35">
      <c r="G242" s="1"/>
      <c r="H242" s="1"/>
    </row>
    <row r="243" spans="7:8" x14ac:dyDescent="0.35">
      <c r="G243" s="1"/>
      <c r="H243" s="1"/>
    </row>
    <row r="244" spans="7:8" x14ac:dyDescent="0.35">
      <c r="G244" s="1"/>
      <c r="H244" s="1"/>
    </row>
    <row r="245" spans="7:8" x14ac:dyDescent="0.35">
      <c r="G245" s="1"/>
      <c r="H245" s="1"/>
    </row>
    <row r="246" spans="7:8" x14ac:dyDescent="0.35">
      <c r="G246" s="1"/>
      <c r="H246" s="1"/>
    </row>
    <row r="247" spans="7:8" x14ac:dyDescent="0.35">
      <c r="G247" s="1"/>
      <c r="H247" s="1"/>
    </row>
    <row r="248" spans="7:8" x14ac:dyDescent="0.35">
      <c r="G248" s="1"/>
      <c r="H248" s="1"/>
    </row>
    <row r="249" spans="7:8" x14ac:dyDescent="0.35">
      <c r="G249" s="1"/>
      <c r="H249" s="1"/>
    </row>
    <row r="250" spans="7:8" x14ac:dyDescent="0.35">
      <c r="G250" s="1"/>
      <c r="H250" s="1"/>
    </row>
    <row r="251" spans="7:8" x14ac:dyDescent="0.35">
      <c r="G251" s="1"/>
      <c r="H251" s="1"/>
    </row>
    <row r="252" spans="7:8" x14ac:dyDescent="0.35">
      <c r="G252" s="1"/>
      <c r="H252" s="1"/>
    </row>
    <row r="253" spans="7:8" x14ac:dyDescent="0.35">
      <c r="G253" s="1"/>
      <c r="H253" s="1"/>
    </row>
    <row r="254" spans="7:8" x14ac:dyDescent="0.35">
      <c r="G254" s="1"/>
      <c r="H254" s="1"/>
    </row>
    <row r="255" spans="7:8" x14ac:dyDescent="0.35">
      <c r="G255" s="1"/>
      <c r="H255" s="1"/>
    </row>
    <row r="256" spans="7:8" x14ac:dyDescent="0.35">
      <c r="G256" s="1"/>
      <c r="H256" s="1"/>
    </row>
    <row r="257" spans="7:8" x14ac:dyDescent="0.35">
      <c r="G257" s="1"/>
      <c r="H257" s="1"/>
    </row>
    <row r="258" spans="7:8" x14ac:dyDescent="0.35">
      <c r="G258" s="1"/>
      <c r="H258" s="1"/>
    </row>
    <row r="259" spans="7:8" x14ac:dyDescent="0.35">
      <c r="G259" s="1"/>
      <c r="H259" s="1"/>
    </row>
    <row r="260" spans="7:8" x14ac:dyDescent="0.35">
      <c r="G260" s="1"/>
      <c r="H260" s="1"/>
    </row>
    <row r="261" spans="7:8" x14ac:dyDescent="0.35">
      <c r="G261" s="1"/>
      <c r="H261" s="1"/>
    </row>
    <row r="262" spans="7:8" x14ac:dyDescent="0.35">
      <c r="G262" s="1"/>
      <c r="H262" s="1"/>
    </row>
    <row r="263" spans="7:8" x14ac:dyDescent="0.35">
      <c r="G263" s="1"/>
      <c r="H263" s="1"/>
    </row>
    <row r="264" spans="7:8" x14ac:dyDescent="0.35">
      <c r="G264" s="1"/>
      <c r="H264" s="1"/>
    </row>
    <row r="265" spans="7:8" x14ac:dyDescent="0.35">
      <c r="G265" s="1"/>
      <c r="H265" s="1"/>
    </row>
    <row r="266" spans="7:8" x14ac:dyDescent="0.35">
      <c r="G266" s="1"/>
      <c r="H266" s="1"/>
    </row>
    <row r="267" spans="7:8" x14ac:dyDescent="0.35">
      <c r="G267" s="1"/>
      <c r="H267" s="1"/>
    </row>
    <row r="268" spans="7:8" x14ac:dyDescent="0.35">
      <c r="G268" s="1"/>
      <c r="H268" s="1"/>
    </row>
    <row r="269" spans="7:8" x14ac:dyDescent="0.35">
      <c r="G269" s="1"/>
      <c r="H269" s="1"/>
    </row>
    <row r="270" spans="7:8" x14ac:dyDescent="0.35">
      <c r="G270" s="1"/>
      <c r="H270" s="1"/>
    </row>
    <row r="271" spans="7:8" x14ac:dyDescent="0.35">
      <c r="G271" s="1"/>
      <c r="H271" s="1"/>
    </row>
    <row r="272" spans="7:8" x14ac:dyDescent="0.35">
      <c r="G272" s="1"/>
      <c r="H272" s="1"/>
    </row>
    <row r="273" spans="7:8" x14ac:dyDescent="0.35">
      <c r="G273" s="1"/>
      <c r="H273" s="1"/>
    </row>
    <row r="274" spans="7:8" x14ac:dyDescent="0.35">
      <c r="G274" s="1"/>
      <c r="H274" s="1"/>
    </row>
    <row r="275" spans="7:8" x14ac:dyDescent="0.35">
      <c r="G275" s="1"/>
      <c r="H275" s="1"/>
    </row>
    <row r="276" spans="7:8" x14ac:dyDescent="0.35">
      <c r="G276" s="1"/>
      <c r="H276" s="1"/>
    </row>
    <row r="277" spans="7:8" x14ac:dyDescent="0.35">
      <c r="G277" s="1"/>
      <c r="H277" s="1"/>
    </row>
    <row r="278" spans="7:8" x14ac:dyDescent="0.35">
      <c r="G278" s="1"/>
      <c r="H278" s="1"/>
    </row>
    <row r="279" spans="7:8" x14ac:dyDescent="0.35">
      <c r="G279" s="1"/>
      <c r="H279" s="1"/>
    </row>
    <row r="280" spans="7:8" x14ac:dyDescent="0.35">
      <c r="G280" s="1"/>
      <c r="H280" s="1"/>
    </row>
    <row r="281" spans="7:8" x14ac:dyDescent="0.35">
      <c r="G281" s="1"/>
      <c r="H281" s="1"/>
    </row>
    <row r="282" spans="7:8" x14ac:dyDescent="0.35">
      <c r="G282" s="1"/>
      <c r="H282" s="1"/>
    </row>
    <row r="283" spans="7:8" x14ac:dyDescent="0.35">
      <c r="G283" s="1"/>
      <c r="H283" s="1"/>
    </row>
    <row r="284" spans="7:8" x14ac:dyDescent="0.35">
      <c r="G284" s="1"/>
      <c r="H284" s="1"/>
    </row>
    <row r="285" spans="7:8" x14ac:dyDescent="0.35">
      <c r="G285" s="1"/>
      <c r="H285" s="1"/>
    </row>
    <row r="286" spans="7:8" x14ac:dyDescent="0.35">
      <c r="G286" s="1"/>
      <c r="H286" s="1"/>
    </row>
    <row r="287" spans="7:8" x14ac:dyDescent="0.35">
      <c r="G287" s="1"/>
      <c r="H287" s="1"/>
    </row>
    <row r="288" spans="7:8" x14ac:dyDescent="0.35">
      <c r="G288" s="1"/>
      <c r="H288" s="1"/>
    </row>
    <row r="289" spans="7:8" x14ac:dyDescent="0.35">
      <c r="G289" s="1"/>
      <c r="H289" s="1"/>
    </row>
    <row r="290" spans="7:8" x14ac:dyDescent="0.35">
      <c r="G290" s="1"/>
      <c r="H290" s="1"/>
    </row>
    <row r="291" spans="7:8" x14ac:dyDescent="0.35">
      <c r="G291" s="1"/>
      <c r="H291" s="1"/>
    </row>
    <row r="292" spans="7:8" x14ac:dyDescent="0.35">
      <c r="G292" s="1"/>
      <c r="H292" s="1"/>
    </row>
    <row r="293" spans="7:8" x14ac:dyDescent="0.35">
      <c r="G293" s="1"/>
      <c r="H293" s="1"/>
    </row>
    <row r="294" spans="7:8" x14ac:dyDescent="0.35">
      <c r="G294" s="1"/>
      <c r="H294" s="1"/>
    </row>
    <row r="295" spans="7:8" x14ac:dyDescent="0.35">
      <c r="G295" s="1"/>
      <c r="H295" s="1"/>
    </row>
    <row r="296" spans="7:8" x14ac:dyDescent="0.35">
      <c r="G296" s="1"/>
      <c r="H296" s="1"/>
    </row>
    <row r="297" spans="7:8" x14ac:dyDescent="0.35">
      <c r="G297" s="1"/>
      <c r="H297" s="1"/>
    </row>
    <row r="298" spans="7:8" x14ac:dyDescent="0.35">
      <c r="G298" s="1"/>
      <c r="H298" s="1"/>
    </row>
    <row r="299" spans="7:8" x14ac:dyDescent="0.35">
      <c r="G299" s="1"/>
      <c r="H299" s="1"/>
    </row>
    <row r="300" spans="7:8" x14ac:dyDescent="0.35">
      <c r="G300" s="1"/>
      <c r="H300" s="1"/>
    </row>
    <row r="301" spans="7:8" x14ac:dyDescent="0.35">
      <c r="G301" s="1"/>
      <c r="H301" s="1"/>
    </row>
    <row r="302" spans="7:8" x14ac:dyDescent="0.35">
      <c r="G302" s="1"/>
      <c r="H302" s="1"/>
    </row>
    <row r="303" spans="7:8" x14ac:dyDescent="0.35">
      <c r="G303" s="1"/>
      <c r="H303" s="1"/>
    </row>
    <row r="304" spans="7:8" x14ac:dyDescent="0.35">
      <c r="G304" s="1"/>
      <c r="H304" s="1"/>
    </row>
    <row r="305" spans="7:8" x14ac:dyDescent="0.35">
      <c r="G305" s="1"/>
      <c r="H305" s="1"/>
    </row>
    <row r="306" spans="7:8" x14ac:dyDescent="0.35">
      <c r="G306" s="1"/>
      <c r="H306" s="1"/>
    </row>
    <row r="307" spans="7:8" x14ac:dyDescent="0.35">
      <c r="G307" s="1"/>
      <c r="H307" s="1"/>
    </row>
    <row r="308" spans="7:8" x14ac:dyDescent="0.35">
      <c r="G308" s="1"/>
      <c r="H308" s="1"/>
    </row>
    <row r="309" spans="7:8" x14ac:dyDescent="0.35">
      <c r="G309" s="1"/>
      <c r="H309" s="1"/>
    </row>
  </sheetData>
  <sortState xmlns:xlrd2="http://schemas.microsoft.com/office/spreadsheetml/2017/richdata2" ref="A4:I4">
    <sortCondition ref="A4"/>
  </sortState>
  <mergeCells count="2">
    <mergeCell ref="A1:I2"/>
    <mergeCell ref="P1:V1"/>
  </mergeCells>
  <conditionalFormatting sqref="A4:I999">
    <cfRule type="expression" dxfId="4" priority="1">
      <formula>AND($A4&lt;&gt;"",MOD(ROW(),2)=0)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4690D-D678-41CF-A64C-700E926F2E95}">
  <sheetPr codeName="InvPmnts"/>
  <dimension ref="A1:V153"/>
  <sheetViews>
    <sheetView workbookViewId="0">
      <selection activeCell="A39" sqref="A39:I51"/>
    </sheetView>
  </sheetViews>
  <sheetFormatPr defaultRowHeight="14.5" x14ac:dyDescent="0.35"/>
  <cols>
    <col min="1" max="1" width="10.453125" bestFit="1" customWidth="1"/>
    <col min="2" max="2" width="7.36328125" bestFit="1" customWidth="1"/>
    <col min="3" max="3" width="6.81640625" bestFit="1" customWidth="1"/>
    <col min="4" max="4" width="10.453125" bestFit="1" customWidth="1"/>
    <col min="5" max="5" width="20.36328125" style="1" bestFit="1" customWidth="1"/>
    <col min="6" max="6" width="10.453125" bestFit="1" customWidth="1"/>
    <col min="7" max="7" width="19.453125" bestFit="1" customWidth="1"/>
    <col min="8" max="8" width="10.453125" bestFit="1" customWidth="1"/>
    <col min="9" max="9" width="7.90625" bestFit="1" customWidth="1"/>
    <col min="10" max="12" width="4.1796875" customWidth="1"/>
    <col min="14" max="16" width="5.26953125" customWidth="1"/>
    <col min="17" max="18" width="10.453125" bestFit="1" customWidth="1"/>
    <col min="19" max="20" width="14.81640625" customWidth="1"/>
    <col min="21" max="21" width="17.453125" bestFit="1" customWidth="1"/>
  </cols>
  <sheetData>
    <row r="1" spans="1:22" ht="14.5" customHeight="1" x14ac:dyDescent="0.35">
      <c r="A1" s="7"/>
      <c r="B1" s="7" t="s">
        <v>188</v>
      </c>
      <c r="C1" s="7" t="s">
        <v>189</v>
      </c>
      <c r="D1" s="7" t="s">
        <v>163</v>
      </c>
      <c r="E1" s="7" t="s">
        <v>190</v>
      </c>
      <c r="F1" s="7" t="s">
        <v>191</v>
      </c>
      <c r="G1" s="7" t="s">
        <v>192</v>
      </c>
      <c r="H1" s="7" t="s">
        <v>193</v>
      </c>
      <c r="I1" s="7"/>
      <c r="M1" s="36" t="s">
        <v>63</v>
      </c>
      <c r="Q1" s="169" t="s">
        <v>64</v>
      </c>
      <c r="R1" s="170"/>
      <c r="S1" s="170"/>
      <c r="T1" s="170"/>
      <c r="U1" s="170"/>
      <c r="V1" s="170"/>
    </row>
    <row r="2" spans="1:22" ht="14.5" customHeight="1" x14ac:dyDescent="0.35">
      <c r="A2" s="166" t="s">
        <v>117</v>
      </c>
      <c r="B2" s="166"/>
      <c r="C2" s="166"/>
      <c r="D2" s="166"/>
      <c r="E2" s="166"/>
      <c r="F2" s="166"/>
      <c r="G2" s="166"/>
      <c r="H2" s="166"/>
      <c r="I2" s="166"/>
      <c r="M2" s="4" t="s">
        <v>173</v>
      </c>
      <c r="Q2" s="4" t="s">
        <v>115</v>
      </c>
      <c r="R2" s="4" t="s">
        <v>50</v>
      </c>
      <c r="S2" s="4" t="s">
        <v>74</v>
      </c>
      <c r="T2" s="4" t="s">
        <v>97</v>
      </c>
      <c r="U2" s="4" t="s">
        <v>116</v>
      </c>
      <c r="V2" s="4" t="s">
        <v>53</v>
      </c>
    </row>
    <row r="3" spans="1:22" x14ac:dyDescent="0.35">
      <c r="A3" s="4" t="s">
        <v>115</v>
      </c>
      <c r="B3" s="4" t="s">
        <v>173</v>
      </c>
      <c r="C3" s="4" t="s">
        <v>107</v>
      </c>
      <c r="D3" s="4" t="s">
        <v>8</v>
      </c>
      <c r="E3" s="4" t="s">
        <v>74</v>
      </c>
      <c r="F3" s="4" t="s">
        <v>50</v>
      </c>
      <c r="G3" s="4" t="s">
        <v>116</v>
      </c>
      <c r="H3" s="4" t="s">
        <v>97</v>
      </c>
      <c r="I3" s="4" t="s">
        <v>53</v>
      </c>
      <c r="M3" s="10">
        <f>Invoice!B2</f>
        <v>9</v>
      </c>
      <c r="Q3" s="1">
        <v>97</v>
      </c>
      <c r="R3" s="8">
        <v>45261</v>
      </c>
      <c r="S3" s="12">
        <v>127.75</v>
      </c>
      <c r="T3" s="8">
        <v>45261</v>
      </c>
      <c r="U3" s="9">
        <v>127.7</v>
      </c>
      <c r="V3">
        <v>99</v>
      </c>
    </row>
    <row r="4" spans="1:22" x14ac:dyDescent="0.35">
      <c r="A4" s="1">
        <v>1</v>
      </c>
      <c r="B4" s="1">
        <v>1</v>
      </c>
      <c r="C4">
        <v>13</v>
      </c>
      <c r="D4" s="1" t="s">
        <v>27</v>
      </c>
      <c r="E4" s="12">
        <v>833.33</v>
      </c>
      <c r="F4" s="14">
        <v>45275</v>
      </c>
      <c r="G4" s="9">
        <v>820</v>
      </c>
      <c r="H4" s="8">
        <v>45273</v>
      </c>
      <c r="I4">
        <f>ROW()</f>
        <v>4</v>
      </c>
      <c r="Q4" s="1">
        <v>98</v>
      </c>
      <c r="R4" s="8">
        <v>45292</v>
      </c>
      <c r="S4" s="12">
        <v>127.75</v>
      </c>
      <c r="T4" s="8">
        <v>45301</v>
      </c>
      <c r="U4" s="9">
        <v>127.75</v>
      </c>
      <c r="V4">
        <v>100</v>
      </c>
    </row>
    <row r="5" spans="1:22" x14ac:dyDescent="0.35">
      <c r="A5" s="1">
        <v>2</v>
      </c>
      <c r="B5" s="1">
        <v>1</v>
      </c>
      <c r="C5">
        <v>13</v>
      </c>
      <c r="D5" s="1" t="s">
        <v>27</v>
      </c>
      <c r="E5" s="12">
        <v>833.33</v>
      </c>
      <c r="F5" s="14">
        <v>45306</v>
      </c>
      <c r="G5" s="9">
        <v>833.33</v>
      </c>
      <c r="H5" s="8">
        <v>45306</v>
      </c>
      <c r="I5">
        <f>ROW()</f>
        <v>5</v>
      </c>
      <c r="Q5" s="1">
        <v>99</v>
      </c>
      <c r="R5" s="8">
        <v>45323</v>
      </c>
      <c r="S5" s="12">
        <v>127.75</v>
      </c>
      <c r="T5" s="8">
        <v>45327</v>
      </c>
      <c r="U5" s="9">
        <v>127.75</v>
      </c>
      <c r="V5">
        <v>101</v>
      </c>
    </row>
    <row r="6" spans="1:22" x14ac:dyDescent="0.35">
      <c r="A6" s="1">
        <v>3</v>
      </c>
      <c r="B6" s="1">
        <v>1</v>
      </c>
      <c r="C6">
        <v>1</v>
      </c>
      <c r="D6" s="1" t="s">
        <v>27</v>
      </c>
      <c r="E6" s="12">
        <v>833.33</v>
      </c>
      <c r="F6" s="14">
        <v>45337</v>
      </c>
      <c r="H6" s="8"/>
      <c r="I6">
        <f>ROW()</f>
        <v>6</v>
      </c>
      <c r="Q6" s="1">
        <v>100</v>
      </c>
      <c r="R6" s="8">
        <v>45352</v>
      </c>
      <c r="S6" s="12">
        <v>127.75</v>
      </c>
      <c r="T6" s="8">
        <v>45272</v>
      </c>
      <c r="U6" s="9">
        <v>127.75</v>
      </c>
      <c r="V6">
        <v>102</v>
      </c>
    </row>
    <row r="7" spans="1:22" x14ac:dyDescent="0.35">
      <c r="A7" s="1">
        <v>4</v>
      </c>
      <c r="B7" s="1">
        <v>1</v>
      </c>
      <c r="C7">
        <v>1</v>
      </c>
      <c r="D7" s="1" t="s">
        <v>27</v>
      </c>
      <c r="E7" s="12">
        <v>833.33</v>
      </c>
      <c r="F7" s="14">
        <v>45366</v>
      </c>
      <c r="H7" s="8"/>
      <c r="I7">
        <f>ROW()</f>
        <v>7</v>
      </c>
      <c r="Q7" s="1">
        <v>101</v>
      </c>
      <c r="R7" s="8">
        <v>45383</v>
      </c>
      <c r="S7" s="12">
        <v>127.75</v>
      </c>
      <c r="V7">
        <v>103</v>
      </c>
    </row>
    <row r="8" spans="1:22" x14ac:dyDescent="0.35">
      <c r="A8" s="1">
        <v>5</v>
      </c>
      <c r="B8" s="1">
        <v>1</v>
      </c>
      <c r="C8">
        <v>1</v>
      </c>
      <c r="D8" s="1" t="s">
        <v>27</v>
      </c>
      <c r="E8" s="12">
        <v>833.33</v>
      </c>
      <c r="F8" s="14">
        <v>45397</v>
      </c>
      <c r="H8" s="8"/>
      <c r="I8">
        <f>ROW()</f>
        <v>8</v>
      </c>
      <c r="Q8" s="1">
        <v>102</v>
      </c>
      <c r="R8" s="8">
        <v>45413</v>
      </c>
      <c r="S8" s="12">
        <v>127.75</v>
      </c>
      <c r="V8">
        <v>104</v>
      </c>
    </row>
    <row r="9" spans="1:22" x14ac:dyDescent="0.35">
      <c r="A9" s="1">
        <v>6</v>
      </c>
      <c r="B9" s="1">
        <v>1</v>
      </c>
      <c r="C9">
        <v>1</v>
      </c>
      <c r="D9" s="1" t="s">
        <v>27</v>
      </c>
      <c r="E9" s="12">
        <v>833.33</v>
      </c>
      <c r="F9" s="14">
        <v>45427</v>
      </c>
      <c r="I9">
        <f>ROW()</f>
        <v>9</v>
      </c>
      <c r="Q9" s="1">
        <v>103</v>
      </c>
      <c r="R9" s="8">
        <v>45444</v>
      </c>
      <c r="S9" s="12">
        <v>127.75</v>
      </c>
      <c r="V9">
        <v>105</v>
      </c>
    </row>
    <row r="10" spans="1:22" x14ac:dyDescent="0.35">
      <c r="A10" s="1">
        <v>7</v>
      </c>
      <c r="B10" s="1">
        <v>1</v>
      </c>
      <c r="C10">
        <v>1</v>
      </c>
      <c r="D10" s="1" t="s">
        <v>27</v>
      </c>
      <c r="E10" s="12">
        <v>833.33</v>
      </c>
      <c r="F10" s="14">
        <v>45458</v>
      </c>
      <c r="H10" s="8"/>
      <c r="I10">
        <f>ROW()</f>
        <v>10</v>
      </c>
      <c r="Q10" s="1">
        <v>104</v>
      </c>
      <c r="R10" s="8">
        <v>45474</v>
      </c>
      <c r="S10" s="12">
        <v>127.75</v>
      </c>
      <c r="V10">
        <v>106</v>
      </c>
    </row>
    <row r="11" spans="1:22" x14ac:dyDescent="0.35">
      <c r="A11" s="1">
        <v>8</v>
      </c>
      <c r="B11" s="1">
        <v>1</v>
      </c>
      <c r="C11">
        <v>1</v>
      </c>
      <c r="D11" s="1" t="s">
        <v>27</v>
      </c>
      <c r="E11" s="12">
        <v>833.33</v>
      </c>
      <c r="F11" s="14">
        <v>45488</v>
      </c>
      <c r="H11" s="8"/>
      <c r="I11">
        <f>ROW()</f>
        <v>11</v>
      </c>
      <c r="Q11" s="1">
        <v>105</v>
      </c>
      <c r="R11" s="8">
        <v>45505</v>
      </c>
      <c r="S11" s="12">
        <v>127.75</v>
      </c>
      <c r="V11">
        <v>107</v>
      </c>
    </row>
    <row r="12" spans="1:22" x14ac:dyDescent="0.35">
      <c r="A12" s="1">
        <v>9</v>
      </c>
      <c r="B12" s="1">
        <v>1</v>
      </c>
      <c r="C12">
        <v>1</v>
      </c>
      <c r="D12" s="1" t="s">
        <v>27</v>
      </c>
      <c r="E12" s="12">
        <v>833.33</v>
      </c>
      <c r="F12" s="14">
        <v>45519</v>
      </c>
      <c r="H12" s="8"/>
      <c r="I12">
        <f>ROW()</f>
        <v>12</v>
      </c>
      <c r="Q12" s="1">
        <v>106</v>
      </c>
      <c r="R12" s="8">
        <v>45536</v>
      </c>
      <c r="S12" s="12">
        <v>127.75</v>
      </c>
      <c r="V12">
        <v>108</v>
      </c>
    </row>
    <row r="13" spans="1:22" x14ac:dyDescent="0.35">
      <c r="A13" s="1">
        <v>10</v>
      </c>
      <c r="B13" s="1">
        <v>1</v>
      </c>
      <c r="C13">
        <v>1</v>
      </c>
      <c r="D13" s="1" t="s">
        <v>27</v>
      </c>
      <c r="E13" s="12">
        <v>833.33</v>
      </c>
      <c r="F13" s="14">
        <v>45550</v>
      </c>
      <c r="H13" s="8"/>
      <c r="I13">
        <f>ROW()</f>
        <v>13</v>
      </c>
      <c r="Q13" s="1">
        <v>107</v>
      </c>
      <c r="R13" s="8">
        <v>45566</v>
      </c>
      <c r="S13" s="12">
        <v>127.75</v>
      </c>
      <c r="V13">
        <v>109</v>
      </c>
    </row>
    <row r="14" spans="1:22" x14ac:dyDescent="0.35">
      <c r="A14" s="1">
        <v>11</v>
      </c>
      <c r="B14" s="1">
        <v>1</v>
      </c>
      <c r="C14">
        <v>1</v>
      </c>
      <c r="D14" s="1" t="s">
        <v>27</v>
      </c>
      <c r="E14" s="12">
        <v>833.33</v>
      </c>
      <c r="F14" s="14">
        <v>45580</v>
      </c>
      <c r="H14" s="8"/>
      <c r="I14">
        <f>ROW()</f>
        <v>14</v>
      </c>
      <c r="Q14" s="1">
        <v>108</v>
      </c>
      <c r="R14" s="8">
        <v>45597</v>
      </c>
      <c r="S14" s="12">
        <v>127.75</v>
      </c>
      <c r="V14">
        <v>110</v>
      </c>
    </row>
    <row r="15" spans="1:22" x14ac:dyDescent="0.35">
      <c r="A15" s="1">
        <v>12</v>
      </c>
      <c r="B15" s="1">
        <v>1</v>
      </c>
      <c r="C15">
        <v>1</v>
      </c>
      <c r="D15" s="1" t="s">
        <v>27</v>
      </c>
      <c r="E15" s="12">
        <v>833.33</v>
      </c>
      <c r="F15" s="14">
        <v>45611</v>
      </c>
      <c r="I15">
        <f>ROW()</f>
        <v>15</v>
      </c>
      <c r="Q15" s="1"/>
      <c r="R15" s="8"/>
      <c r="S15" s="12"/>
    </row>
    <row r="16" spans="1:22" x14ac:dyDescent="0.35">
      <c r="A16" s="1">
        <v>13</v>
      </c>
      <c r="B16" s="1">
        <v>2</v>
      </c>
      <c r="C16">
        <v>1</v>
      </c>
      <c r="D16" s="1" t="s">
        <v>21</v>
      </c>
      <c r="E16" s="12">
        <v>566.5</v>
      </c>
      <c r="F16" s="14">
        <v>45061</v>
      </c>
      <c r="I16">
        <f>ROW()</f>
        <v>16</v>
      </c>
      <c r="Q16" s="1"/>
      <c r="R16" s="14"/>
      <c r="S16" s="12"/>
    </row>
    <row r="17" spans="1:20" x14ac:dyDescent="0.35">
      <c r="A17" s="1">
        <v>14</v>
      </c>
      <c r="B17" s="1">
        <v>2</v>
      </c>
      <c r="C17">
        <v>1</v>
      </c>
      <c r="D17" s="1" t="s">
        <v>21</v>
      </c>
      <c r="E17" s="12">
        <v>566.5</v>
      </c>
      <c r="F17" s="14">
        <v>45075</v>
      </c>
      <c r="I17">
        <f>ROW()</f>
        <v>17</v>
      </c>
      <c r="Q17" s="1"/>
      <c r="R17" s="14"/>
      <c r="S17" s="9"/>
    </row>
    <row r="18" spans="1:20" x14ac:dyDescent="0.35">
      <c r="A18" s="1">
        <v>15</v>
      </c>
      <c r="B18" s="1">
        <v>2</v>
      </c>
      <c r="C18">
        <v>1</v>
      </c>
      <c r="D18" s="1" t="s">
        <v>21</v>
      </c>
      <c r="E18" s="12">
        <v>566.5</v>
      </c>
      <c r="F18" s="14">
        <v>45089</v>
      </c>
      <c r="I18">
        <f>ROW()</f>
        <v>18</v>
      </c>
      <c r="Q18" s="1"/>
      <c r="R18" s="14"/>
      <c r="S18" s="9"/>
    </row>
    <row r="19" spans="1:20" x14ac:dyDescent="0.35">
      <c r="A19" s="1">
        <v>16</v>
      </c>
      <c r="B19" s="1">
        <v>2</v>
      </c>
      <c r="C19">
        <v>1</v>
      </c>
      <c r="D19" s="1" t="s">
        <v>21</v>
      </c>
      <c r="E19" s="12">
        <v>566.5</v>
      </c>
      <c r="F19" s="14">
        <v>45103</v>
      </c>
      <c r="I19">
        <f>ROW()</f>
        <v>19</v>
      </c>
      <c r="Q19" s="1"/>
      <c r="R19" s="14"/>
      <c r="S19" s="9"/>
      <c r="T19" s="8"/>
    </row>
    <row r="20" spans="1:20" x14ac:dyDescent="0.35">
      <c r="A20" s="1">
        <v>17</v>
      </c>
      <c r="B20" s="1">
        <v>2</v>
      </c>
      <c r="C20">
        <v>1</v>
      </c>
      <c r="D20" s="1" t="s">
        <v>21</v>
      </c>
      <c r="E20" s="12">
        <v>566.5</v>
      </c>
      <c r="F20" s="14">
        <v>45117</v>
      </c>
      <c r="H20" s="8"/>
      <c r="I20">
        <f>ROW()</f>
        <v>20</v>
      </c>
      <c r="Q20" s="1"/>
      <c r="R20" s="14"/>
      <c r="S20" s="9"/>
    </row>
    <row r="21" spans="1:20" x14ac:dyDescent="0.35">
      <c r="A21" s="1">
        <v>18</v>
      </c>
      <c r="B21" s="1">
        <v>2</v>
      </c>
      <c r="C21">
        <v>1</v>
      </c>
      <c r="D21" s="1" t="s">
        <v>21</v>
      </c>
      <c r="E21" s="12">
        <v>566.5</v>
      </c>
      <c r="F21" s="14">
        <v>45131</v>
      </c>
      <c r="I21">
        <f>ROW()</f>
        <v>21</v>
      </c>
      <c r="Q21" s="1"/>
      <c r="R21" s="14"/>
      <c r="S21" s="9"/>
    </row>
    <row r="22" spans="1:20" x14ac:dyDescent="0.35">
      <c r="A22" s="1">
        <v>19</v>
      </c>
      <c r="B22" s="1">
        <v>2</v>
      </c>
      <c r="C22">
        <v>1</v>
      </c>
      <c r="D22" s="1" t="s">
        <v>21</v>
      </c>
      <c r="E22" s="12">
        <v>566.5</v>
      </c>
      <c r="F22" s="14">
        <v>45145</v>
      </c>
      <c r="I22">
        <f>ROW()</f>
        <v>22</v>
      </c>
      <c r="Q22" s="1"/>
      <c r="R22" s="14"/>
      <c r="S22" s="9"/>
    </row>
    <row r="23" spans="1:20" x14ac:dyDescent="0.35">
      <c r="A23" s="1">
        <v>20</v>
      </c>
      <c r="B23" s="1">
        <v>2</v>
      </c>
      <c r="C23">
        <v>1</v>
      </c>
      <c r="D23" s="1" t="s">
        <v>21</v>
      </c>
      <c r="E23" s="12">
        <v>566.5</v>
      </c>
      <c r="F23" s="14">
        <v>45159</v>
      </c>
      <c r="I23">
        <f>ROW()</f>
        <v>23</v>
      </c>
      <c r="Q23" s="1"/>
      <c r="R23" s="14"/>
      <c r="S23" s="9"/>
    </row>
    <row r="24" spans="1:20" x14ac:dyDescent="0.35">
      <c r="A24" s="1">
        <v>21</v>
      </c>
      <c r="B24" s="1">
        <v>2</v>
      </c>
      <c r="C24">
        <v>1</v>
      </c>
      <c r="D24" s="1" t="s">
        <v>21</v>
      </c>
      <c r="E24" s="12">
        <v>566.5</v>
      </c>
      <c r="F24" s="14">
        <v>45173</v>
      </c>
      <c r="I24">
        <f>ROW()</f>
        <v>24</v>
      </c>
      <c r="Q24" s="1"/>
      <c r="R24" s="14"/>
      <c r="S24" s="9"/>
    </row>
    <row r="25" spans="1:20" x14ac:dyDescent="0.35">
      <c r="A25" s="1">
        <v>22</v>
      </c>
      <c r="B25" s="1">
        <v>2</v>
      </c>
      <c r="C25">
        <v>1</v>
      </c>
      <c r="D25" s="1" t="s">
        <v>21</v>
      </c>
      <c r="E25" s="12">
        <v>566.5</v>
      </c>
      <c r="F25" s="14">
        <v>45187</v>
      </c>
      <c r="I25">
        <f>ROW()</f>
        <v>25</v>
      </c>
    </row>
    <row r="26" spans="1:20" x14ac:dyDescent="0.35">
      <c r="A26" s="1">
        <v>24</v>
      </c>
      <c r="B26" s="1">
        <v>1</v>
      </c>
      <c r="C26">
        <v>14</v>
      </c>
      <c r="D26" s="1" t="s">
        <v>27</v>
      </c>
      <c r="E26" s="12">
        <v>500</v>
      </c>
      <c r="F26" s="14">
        <v>45281</v>
      </c>
      <c r="I26">
        <f>ROW()</f>
        <v>26</v>
      </c>
    </row>
    <row r="27" spans="1:20" x14ac:dyDescent="0.35">
      <c r="A27" s="1">
        <v>25</v>
      </c>
      <c r="B27" s="1">
        <v>3</v>
      </c>
      <c r="C27">
        <v>13</v>
      </c>
      <c r="D27" s="1" t="s">
        <v>21</v>
      </c>
      <c r="E27" s="12">
        <v>1049.3800000000001</v>
      </c>
      <c r="F27" s="14">
        <v>44941</v>
      </c>
      <c r="G27" s="9">
        <v>1100</v>
      </c>
      <c r="H27" s="8">
        <v>44942</v>
      </c>
      <c r="I27">
        <f>ROW()</f>
        <v>27</v>
      </c>
    </row>
    <row r="28" spans="1:20" x14ac:dyDescent="0.35">
      <c r="A28" s="1">
        <v>26</v>
      </c>
      <c r="B28" s="1">
        <v>3</v>
      </c>
      <c r="C28">
        <v>13</v>
      </c>
      <c r="D28" s="1" t="s">
        <v>21</v>
      </c>
      <c r="E28" s="12">
        <v>1049.3800000000001</v>
      </c>
      <c r="F28" s="14">
        <v>44948</v>
      </c>
      <c r="G28" s="9">
        <v>1049.3800000000001</v>
      </c>
      <c r="H28" s="8">
        <v>44946</v>
      </c>
      <c r="I28">
        <f>ROW()</f>
        <v>28</v>
      </c>
    </row>
    <row r="29" spans="1:20" x14ac:dyDescent="0.35">
      <c r="A29" s="1">
        <v>27</v>
      </c>
      <c r="B29" s="1">
        <v>3</v>
      </c>
      <c r="C29">
        <v>13</v>
      </c>
      <c r="D29" s="1" t="s">
        <v>2</v>
      </c>
      <c r="E29" s="12">
        <v>1049.3800000000001</v>
      </c>
      <c r="F29" s="14">
        <v>44955</v>
      </c>
      <c r="G29" s="9">
        <v>1500</v>
      </c>
      <c r="H29" s="8">
        <v>45274</v>
      </c>
      <c r="I29">
        <f>ROW()</f>
        <v>29</v>
      </c>
    </row>
    <row r="30" spans="1:20" x14ac:dyDescent="0.35">
      <c r="A30" s="1">
        <v>28</v>
      </c>
      <c r="B30" s="1">
        <v>3</v>
      </c>
      <c r="C30">
        <v>1</v>
      </c>
      <c r="D30" s="1" t="s">
        <v>2</v>
      </c>
      <c r="E30" s="12">
        <v>1049.3800000000001</v>
      </c>
      <c r="F30" s="14">
        <v>44962</v>
      </c>
      <c r="I30">
        <f>ROW()</f>
        <v>30</v>
      </c>
    </row>
    <row r="31" spans="1:20" x14ac:dyDescent="0.35">
      <c r="A31" s="1">
        <v>29</v>
      </c>
      <c r="B31" s="1">
        <v>3</v>
      </c>
      <c r="C31">
        <v>1</v>
      </c>
      <c r="D31" s="1" t="s">
        <v>2</v>
      </c>
      <c r="E31" s="12">
        <v>1049.3800000000001</v>
      </c>
      <c r="F31" s="14">
        <v>44969</v>
      </c>
      <c r="I31">
        <f>ROW()</f>
        <v>31</v>
      </c>
    </row>
    <row r="32" spans="1:20" x14ac:dyDescent="0.35">
      <c r="A32" s="1">
        <v>30</v>
      </c>
      <c r="B32" s="1">
        <v>3</v>
      </c>
      <c r="C32">
        <v>1</v>
      </c>
      <c r="D32" s="1" t="s">
        <v>2</v>
      </c>
      <c r="E32" s="12">
        <v>1049.3800000000001</v>
      </c>
      <c r="F32" s="14">
        <v>44976</v>
      </c>
      <c r="I32">
        <f>ROW()</f>
        <v>32</v>
      </c>
    </row>
    <row r="33" spans="1:9" x14ac:dyDescent="0.35">
      <c r="A33" s="1">
        <v>31</v>
      </c>
      <c r="B33" s="1">
        <v>3</v>
      </c>
      <c r="C33">
        <v>1</v>
      </c>
      <c r="D33" s="1" t="s">
        <v>2</v>
      </c>
      <c r="E33" s="12">
        <v>1049.3800000000001</v>
      </c>
      <c r="F33" s="14">
        <v>44983</v>
      </c>
      <c r="I33">
        <f>ROW()</f>
        <v>33</v>
      </c>
    </row>
    <row r="34" spans="1:9" x14ac:dyDescent="0.35">
      <c r="A34" s="1">
        <v>32</v>
      </c>
      <c r="B34" s="1">
        <v>3</v>
      </c>
      <c r="C34">
        <v>1</v>
      </c>
      <c r="D34" s="1" t="s">
        <v>2</v>
      </c>
      <c r="E34" s="12">
        <v>1049.3800000000001</v>
      </c>
      <c r="F34" s="14">
        <v>44990</v>
      </c>
      <c r="I34">
        <f>ROW()</f>
        <v>34</v>
      </c>
    </row>
    <row r="35" spans="1:9" x14ac:dyDescent="0.35">
      <c r="A35" s="1">
        <v>33</v>
      </c>
      <c r="B35" s="1">
        <v>3</v>
      </c>
      <c r="C35">
        <v>1</v>
      </c>
      <c r="D35" s="1" t="s">
        <v>2</v>
      </c>
      <c r="E35" s="12">
        <v>1049.3800000000001</v>
      </c>
      <c r="F35" s="14">
        <v>44997</v>
      </c>
      <c r="I35">
        <f>ROW()</f>
        <v>35</v>
      </c>
    </row>
    <row r="36" spans="1:9" x14ac:dyDescent="0.35">
      <c r="A36" s="1">
        <v>34</v>
      </c>
      <c r="B36" s="1">
        <v>3</v>
      </c>
      <c r="C36">
        <v>1</v>
      </c>
      <c r="D36" s="1" t="s">
        <v>2</v>
      </c>
      <c r="E36" s="12">
        <v>1049.3800000000001</v>
      </c>
      <c r="F36" s="14">
        <v>45004</v>
      </c>
      <c r="I36">
        <f>ROW()</f>
        <v>36</v>
      </c>
    </row>
    <row r="37" spans="1:9" x14ac:dyDescent="0.35">
      <c r="A37" s="1">
        <v>35</v>
      </c>
      <c r="B37" s="1">
        <v>3</v>
      </c>
      <c r="C37">
        <v>1</v>
      </c>
      <c r="D37" s="1" t="s">
        <v>2</v>
      </c>
      <c r="E37" s="12">
        <v>1049.3800000000001</v>
      </c>
      <c r="F37" s="14">
        <v>45011</v>
      </c>
      <c r="I37">
        <f>ROW()</f>
        <v>37</v>
      </c>
    </row>
    <row r="38" spans="1:9" x14ac:dyDescent="0.35">
      <c r="A38" s="1">
        <v>36</v>
      </c>
      <c r="B38" s="1">
        <v>3</v>
      </c>
      <c r="C38">
        <v>1</v>
      </c>
      <c r="D38" s="1" t="s">
        <v>2</v>
      </c>
      <c r="E38" s="12">
        <v>1049.3800000000001</v>
      </c>
      <c r="F38" s="14">
        <v>45018</v>
      </c>
      <c r="I38">
        <f>ROW()</f>
        <v>38</v>
      </c>
    </row>
    <row r="39" spans="1:9" x14ac:dyDescent="0.35">
      <c r="A39" s="1">
        <v>37</v>
      </c>
      <c r="B39" s="1">
        <v>5</v>
      </c>
      <c r="C39">
        <v>1</v>
      </c>
      <c r="D39" s="1" t="s">
        <v>24</v>
      </c>
      <c r="E39" s="12">
        <v>206.63</v>
      </c>
      <c r="F39" s="14">
        <v>45261</v>
      </c>
      <c r="G39" s="9">
        <v>206.63</v>
      </c>
      <c r="H39" s="8">
        <v>45262</v>
      </c>
      <c r="I39">
        <f>ROW()</f>
        <v>39</v>
      </c>
    </row>
    <row r="40" spans="1:9" x14ac:dyDescent="0.35">
      <c r="A40" s="1">
        <v>38</v>
      </c>
      <c r="B40" s="1">
        <v>4</v>
      </c>
      <c r="C40">
        <v>1</v>
      </c>
      <c r="D40" s="1" t="s">
        <v>24</v>
      </c>
      <c r="E40" s="12">
        <v>206.63</v>
      </c>
      <c r="F40" s="14">
        <v>45292</v>
      </c>
      <c r="I40">
        <f>ROW()</f>
        <v>40</v>
      </c>
    </row>
    <row r="41" spans="1:9" x14ac:dyDescent="0.35">
      <c r="A41" s="1">
        <v>39</v>
      </c>
      <c r="B41" s="1">
        <v>4</v>
      </c>
      <c r="C41">
        <v>1</v>
      </c>
      <c r="D41" s="1" t="s">
        <v>24</v>
      </c>
      <c r="E41" s="12">
        <v>206.63</v>
      </c>
      <c r="F41" s="14">
        <v>45323</v>
      </c>
      <c r="I41">
        <f>ROW()</f>
        <v>41</v>
      </c>
    </row>
    <row r="42" spans="1:9" x14ac:dyDescent="0.35">
      <c r="A42" s="1">
        <v>40</v>
      </c>
      <c r="B42" s="1">
        <v>4</v>
      </c>
      <c r="C42">
        <v>1</v>
      </c>
      <c r="D42" s="1" t="s">
        <v>24</v>
      </c>
      <c r="E42" s="12">
        <v>206.63</v>
      </c>
      <c r="F42" s="14">
        <v>45352</v>
      </c>
      <c r="I42">
        <f>ROW()</f>
        <v>42</v>
      </c>
    </row>
    <row r="43" spans="1:9" x14ac:dyDescent="0.35">
      <c r="A43" s="1">
        <v>41</v>
      </c>
      <c r="B43" s="1">
        <v>4</v>
      </c>
      <c r="C43">
        <v>1</v>
      </c>
      <c r="D43" s="1" t="s">
        <v>24</v>
      </c>
      <c r="E43" s="12">
        <v>206.63</v>
      </c>
      <c r="F43" s="14">
        <v>45383</v>
      </c>
      <c r="I43">
        <f>ROW()</f>
        <v>43</v>
      </c>
    </row>
    <row r="44" spans="1:9" x14ac:dyDescent="0.35">
      <c r="A44" s="1">
        <v>42</v>
      </c>
      <c r="B44" s="1">
        <v>4</v>
      </c>
      <c r="C44">
        <v>1</v>
      </c>
      <c r="D44" s="1" t="s">
        <v>24</v>
      </c>
      <c r="E44" s="12">
        <v>206.63</v>
      </c>
      <c r="F44" s="14">
        <v>45413</v>
      </c>
      <c r="I44">
        <f>ROW()</f>
        <v>44</v>
      </c>
    </row>
    <row r="45" spans="1:9" x14ac:dyDescent="0.35">
      <c r="A45" s="1">
        <v>43</v>
      </c>
      <c r="B45" s="1">
        <v>4</v>
      </c>
      <c r="C45">
        <v>1</v>
      </c>
      <c r="D45" s="1" t="s">
        <v>24</v>
      </c>
      <c r="E45" s="12">
        <v>206.63</v>
      </c>
      <c r="F45" s="14">
        <v>45444</v>
      </c>
      <c r="I45">
        <f>ROW()</f>
        <v>45</v>
      </c>
    </row>
    <row r="46" spans="1:9" x14ac:dyDescent="0.35">
      <c r="A46" s="1">
        <v>44</v>
      </c>
      <c r="B46" s="1">
        <v>4</v>
      </c>
      <c r="C46">
        <v>1</v>
      </c>
      <c r="D46" s="1" t="s">
        <v>24</v>
      </c>
      <c r="E46" s="12">
        <v>206.63</v>
      </c>
      <c r="F46" s="14">
        <v>45474</v>
      </c>
      <c r="I46">
        <f>ROW()</f>
        <v>46</v>
      </c>
    </row>
    <row r="47" spans="1:9" x14ac:dyDescent="0.35">
      <c r="A47" s="1">
        <v>45</v>
      </c>
      <c r="B47" s="1">
        <v>4</v>
      </c>
      <c r="C47">
        <v>1</v>
      </c>
      <c r="D47" s="1" t="s">
        <v>24</v>
      </c>
      <c r="E47" s="12">
        <v>206.63</v>
      </c>
      <c r="F47" s="14">
        <v>45505</v>
      </c>
      <c r="I47">
        <f>ROW()</f>
        <v>47</v>
      </c>
    </row>
    <row r="48" spans="1:9" x14ac:dyDescent="0.35">
      <c r="A48" s="1">
        <v>46</v>
      </c>
      <c r="B48" s="1">
        <v>4</v>
      </c>
      <c r="C48">
        <v>1</v>
      </c>
      <c r="D48" s="1" t="s">
        <v>24</v>
      </c>
      <c r="E48" s="12">
        <v>206.63</v>
      </c>
      <c r="F48" s="14">
        <v>45536</v>
      </c>
      <c r="I48">
        <f>ROW()</f>
        <v>48</v>
      </c>
    </row>
    <row r="49" spans="1:9" x14ac:dyDescent="0.35">
      <c r="A49" s="1">
        <v>47</v>
      </c>
      <c r="B49" s="1">
        <v>4</v>
      </c>
      <c r="C49">
        <v>1</v>
      </c>
      <c r="D49" s="1" t="s">
        <v>24</v>
      </c>
      <c r="E49" s="12">
        <v>206.63</v>
      </c>
      <c r="F49" s="14">
        <v>45566</v>
      </c>
      <c r="I49">
        <f>ROW()</f>
        <v>49</v>
      </c>
    </row>
    <row r="50" spans="1:9" x14ac:dyDescent="0.35">
      <c r="A50" s="1">
        <v>48</v>
      </c>
      <c r="B50" s="1">
        <v>4</v>
      </c>
      <c r="C50">
        <v>1</v>
      </c>
      <c r="D50" s="1" t="s">
        <v>24</v>
      </c>
      <c r="E50" s="12">
        <v>206.63</v>
      </c>
      <c r="F50" s="14">
        <v>45597</v>
      </c>
      <c r="I50">
        <f>ROW()</f>
        <v>50</v>
      </c>
    </row>
    <row r="51" spans="1:9" x14ac:dyDescent="0.35">
      <c r="A51" s="1">
        <v>49</v>
      </c>
      <c r="B51" s="1">
        <v>5</v>
      </c>
      <c r="C51">
        <v>2</v>
      </c>
      <c r="D51" s="1" t="s">
        <v>24</v>
      </c>
      <c r="E51" s="12">
        <v>297.88</v>
      </c>
      <c r="F51" s="14">
        <v>44941</v>
      </c>
      <c r="I51">
        <f>ROW()</f>
        <v>51</v>
      </c>
    </row>
    <row r="52" spans="1:9" x14ac:dyDescent="0.35">
      <c r="A52" s="1">
        <v>50</v>
      </c>
      <c r="B52" s="1">
        <v>5</v>
      </c>
      <c r="C52">
        <v>2</v>
      </c>
      <c r="D52" s="1" t="s">
        <v>24</v>
      </c>
      <c r="E52" s="12">
        <v>297.88</v>
      </c>
      <c r="F52" s="14">
        <v>44972</v>
      </c>
      <c r="I52">
        <f>ROW()</f>
        <v>52</v>
      </c>
    </row>
    <row r="53" spans="1:9" x14ac:dyDescent="0.35">
      <c r="A53" s="1">
        <v>51</v>
      </c>
      <c r="B53" s="1">
        <v>5</v>
      </c>
      <c r="C53">
        <v>2</v>
      </c>
      <c r="D53" s="1" t="s">
        <v>24</v>
      </c>
      <c r="E53" s="12">
        <v>297.88</v>
      </c>
      <c r="F53" s="14">
        <v>45000</v>
      </c>
      <c r="I53">
        <f>ROW()</f>
        <v>53</v>
      </c>
    </row>
    <row r="54" spans="1:9" x14ac:dyDescent="0.35">
      <c r="A54" s="1">
        <v>52</v>
      </c>
      <c r="B54" s="1">
        <v>5</v>
      </c>
      <c r="C54">
        <v>2</v>
      </c>
      <c r="D54" s="1" t="s">
        <v>24</v>
      </c>
      <c r="E54" s="12">
        <v>297.88</v>
      </c>
      <c r="F54" s="14">
        <v>45031</v>
      </c>
      <c r="I54">
        <f>ROW()</f>
        <v>54</v>
      </c>
    </row>
    <row r="55" spans="1:9" x14ac:dyDescent="0.35">
      <c r="A55" s="1">
        <v>53</v>
      </c>
      <c r="B55" s="1">
        <v>5</v>
      </c>
      <c r="C55">
        <v>2</v>
      </c>
      <c r="D55" s="1" t="s">
        <v>24</v>
      </c>
      <c r="E55" s="12">
        <v>297.88</v>
      </c>
      <c r="F55" s="14">
        <v>45061</v>
      </c>
      <c r="I55">
        <f>ROW()</f>
        <v>55</v>
      </c>
    </row>
    <row r="56" spans="1:9" x14ac:dyDescent="0.35">
      <c r="A56" s="1">
        <v>54</v>
      </c>
      <c r="B56" s="1">
        <v>5</v>
      </c>
      <c r="C56">
        <v>2</v>
      </c>
      <c r="D56" s="1" t="s">
        <v>24</v>
      </c>
      <c r="E56" s="12">
        <v>297.88</v>
      </c>
      <c r="F56" s="8">
        <v>45092</v>
      </c>
      <c r="I56">
        <f>ROW()</f>
        <v>56</v>
      </c>
    </row>
    <row r="57" spans="1:9" x14ac:dyDescent="0.35">
      <c r="A57" s="1">
        <v>55</v>
      </c>
      <c r="B57" s="1">
        <v>5</v>
      </c>
      <c r="C57">
        <v>2</v>
      </c>
      <c r="D57" s="1" t="s">
        <v>24</v>
      </c>
      <c r="E57" s="12">
        <v>297.88</v>
      </c>
      <c r="F57" s="8">
        <v>45122</v>
      </c>
      <c r="I57">
        <f>ROW()</f>
        <v>57</v>
      </c>
    </row>
    <row r="58" spans="1:9" x14ac:dyDescent="0.35">
      <c r="A58" s="1">
        <v>56</v>
      </c>
      <c r="B58" s="1">
        <v>5</v>
      </c>
      <c r="C58">
        <v>2</v>
      </c>
      <c r="D58" s="1" t="s">
        <v>24</v>
      </c>
      <c r="E58" s="12">
        <v>297.88</v>
      </c>
      <c r="F58" s="8">
        <v>45153</v>
      </c>
      <c r="I58">
        <f>ROW()</f>
        <v>58</v>
      </c>
    </row>
    <row r="59" spans="1:9" x14ac:dyDescent="0.35">
      <c r="A59" s="1">
        <v>57</v>
      </c>
      <c r="B59" s="1">
        <v>5</v>
      </c>
      <c r="C59">
        <v>2</v>
      </c>
      <c r="D59" s="1" t="s">
        <v>24</v>
      </c>
      <c r="E59" s="12">
        <v>297.88</v>
      </c>
      <c r="F59" s="8">
        <v>45184</v>
      </c>
      <c r="I59">
        <f>ROW()</f>
        <v>59</v>
      </c>
    </row>
    <row r="60" spans="1:9" x14ac:dyDescent="0.35">
      <c r="A60" s="1">
        <v>58</v>
      </c>
      <c r="B60" s="1">
        <v>5</v>
      </c>
      <c r="C60">
        <v>2</v>
      </c>
      <c r="D60" s="1" t="s">
        <v>24</v>
      </c>
      <c r="E60" s="12">
        <v>297.88</v>
      </c>
      <c r="F60" s="8">
        <v>45214</v>
      </c>
      <c r="I60">
        <f>ROW()</f>
        <v>60</v>
      </c>
    </row>
    <row r="61" spans="1:9" x14ac:dyDescent="0.35">
      <c r="A61" s="1">
        <v>59</v>
      </c>
      <c r="B61" s="1">
        <v>5</v>
      </c>
      <c r="C61">
        <v>2</v>
      </c>
      <c r="D61" s="1" t="s">
        <v>24</v>
      </c>
      <c r="E61" s="12">
        <v>297.88</v>
      </c>
      <c r="F61" s="8">
        <v>45245</v>
      </c>
      <c r="I61">
        <f>ROW()</f>
        <v>61</v>
      </c>
    </row>
    <row r="62" spans="1:9" x14ac:dyDescent="0.35">
      <c r="A62" s="1">
        <v>60</v>
      </c>
      <c r="B62" s="1">
        <v>5</v>
      </c>
      <c r="C62">
        <v>2</v>
      </c>
      <c r="D62" s="1" t="s">
        <v>24</v>
      </c>
      <c r="E62" s="12">
        <v>297.88</v>
      </c>
      <c r="F62" s="8">
        <v>45275</v>
      </c>
      <c r="I62">
        <f>ROW()</f>
        <v>62</v>
      </c>
    </row>
    <row r="63" spans="1:9" x14ac:dyDescent="0.35">
      <c r="A63" s="1">
        <v>61</v>
      </c>
      <c r="B63" s="1">
        <v>6</v>
      </c>
      <c r="C63">
        <v>1</v>
      </c>
      <c r="D63" s="1" t="s">
        <v>21</v>
      </c>
      <c r="E63" s="12">
        <v>199.78</v>
      </c>
      <c r="F63" s="8">
        <v>45231</v>
      </c>
      <c r="I63">
        <f>ROW()</f>
        <v>63</v>
      </c>
    </row>
    <row r="64" spans="1:9" x14ac:dyDescent="0.35">
      <c r="A64" s="1">
        <v>62</v>
      </c>
      <c r="B64" s="1">
        <v>6</v>
      </c>
      <c r="C64">
        <v>1</v>
      </c>
      <c r="D64" s="1" t="s">
        <v>21</v>
      </c>
      <c r="E64" s="12">
        <v>199.78</v>
      </c>
      <c r="F64" s="8">
        <v>45261</v>
      </c>
      <c r="I64">
        <f>ROW()</f>
        <v>64</v>
      </c>
    </row>
    <row r="65" spans="1:9" x14ac:dyDescent="0.35">
      <c r="A65" s="1">
        <v>63</v>
      </c>
      <c r="B65" s="1">
        <v>6</v>
      </c>
      <c r="C65">
        <v>1</v>
      </c>
      <c r="D65" s="1" t="s">
        <v>21</v>
      </c>
      <c r="E65" s="12">
        <v>199.78</v>
      </c>
      <c r="F65" s="8">
        <v>45292</v>
      </c>
      <c r="I65">
        <f>ROW()</f>
        <v>65</v>
      </c>
    </row>
    <row r="66" spans="1:9" x14ac:dyDescent="0.35">
      <c r="A66" s="1">
        <v>64</v>
      </c>
      <c r="B66" s="1">
        <v>6</v>
      </c>
      <c r="C66">
        <v>1</v>
      </c>
      <c r="D66" s="1" t="s">
        <v>21</v>
      </c>
      <c r="E66" s="12">
        <v>199.78</v>
      </c>
      <c r="F66" s="8">
        <v>45323</v>
      </c>
      <c r="I66">
        <f>ROW()</f>
        <v>66</v>
      </c>
    </row>
    <row r="67" spans="1:9" x14ac:dyDescent="0.35">
      <c r="A67" s="1">
        <v>65</v>
      </c>
      <c r="B67" s="1">
        <v>6</v>
      </c>
      <c r="C67">
        <v>1</v>
      </c>
      <c r="D67" s="1" t="s">
        <v>21</v>
      </c>
      <c r="E67" s="12">
        <v>199.78</v>
      </c>
      <c r="F67" s="8">
        <v>45352</v>
      </c>
      <c r="I67">
        <f>ROW()</f>
        <v>67</v>
      </c>
    </row>
    <row r="68" spans="1:9" x14ac:dyDescent="0.35">
      <c r="A68" s="1">
        <v>66</v>
      </c>
      <c r="B68" s="1">
        <v>6</v>
      </c>
      <c r="C68">
        <v>1</v>
      </c>
      <c r="D68" s="1" t="s">
        <v>21</v>
      </c>
      <c r="E68" s="12">
        <v>199.78</v>
      </c>
      <c r="F68" s="8">
        <v>45383</v>
      </c>
      <c r="I68">
        <f>ROW()</f>
        <v>68</v>
      </c>
    </row>
    <row r="69" spans="1:9" x14ac:dyDescent="0.35">
      <c r="A69" s="1">
        <v>67</v>
      </c>
      <c r="B69" s="1">
        <v>6</v>
      </c>
      <c r="C69">
        <v>1</v>
      </c>
      <c r="D69" s="1" t="s">
        <v>21</v>
      </c>
      <c r="E69" s="12">
        <v>199.78</v>
      </c>
      <c r="F69" s="8">
        <v>45413</v>
      </c>
      <c r="I69">
        <f>ROW()</f>
        <v>69</v>
      </c>
    </row>
    <row r="70" spans="1:9" x14ac:dyDescent="0.35">
      <c r="A70" s="1">
        <v>68</v>
      </c>
      <c r="B70" s="1">
        <v>6</v>
      </c>
      <c r="C70">
        <v>1</v>
      </c>
      <c r="D70" s="1" t="s">
        <v>21</v>
      </c>
      <c r="E70" s="12">
        <v>199.78</v>
      </c>
      <c r="F70" s="8">
        <v>45444</v>
      </c>
      <c r="I70">
        <f>ROW()</f>
        <v>70</v>
      </c>
    </row>
    <row r="71" spans="1:9" x14ac:dyDescent="0.35">
      <c r="A71" s="1">
        <v>69</v>
      </c>
      <c r="B71" s="1">
        <v>6</v>
      </c>
      <c r="C71">
        <v>1</v>
      </c>
      <c r="D71" s="1" t="s">
        <v>21</v>
      </c>
      <c r="E71" s="12">
        <v>199.78</v>
      </c>
      <c r="F71" s="8">
        <v>45474</v>
      </c>
      <c r="I71">
        <f>ROW()</f>
        <v>71</v>
      </c>
    </row>
    <row r="72" spans="1:9" x14ac:dyDescent="0.35">
      <c r="A72" s="1">
        <v>70</v>
      </c>
      <c r="B72" s="1">
        <v>6</v>
      </c>
      <c r="C72">
        <v>1</v>
      </c>
      <c r="D72" s="1" t="s">
        <v>21</v>
      </c>
      <c r="E72" s="12">
        <v>199.78</v>
      </c>
      <c r="F72" s="8">
        <v>45505</v>
      </c>
      <c r="I72">
        <f>ROW()</f>
        <v>72</v>
      </c>
    </row>
    <row r="73" spans="1:9" x14ac:dyDescent="0.35">
      <c r="A73" s="1">
        <v>71</v>
      </c>
      <c r="B73" s="1">
        <v>6</v>
      </c>
      <c r="C73">
        <v>1</v>
      </c>
      <c r="D73" s="1" t="s">
        <v>21</v>
      </c>
      <c r="E73" s="12">
        <v>199.78</v>
      </c>
      <c r="F73" s="8">
        <v>45536</v>
      </c>
      <c r="I73">
        <f>ROW()</f>
        <v>73</v>
      </c>
    </row>
    <row r="74" spans="1:9" x14ac:dyDescent="0.35">
      <c r="A74" s="1">
        <v>72</v>
      </c>
      <c r="B74" s="1">
        <v>6</v>
      </c>
      <c r="C74">
        <v>1</v>
      </c>
      <c r="D74" s="1" t="s">
        <v>21</v>
      </c>
      <c r="E74" s="12">
        <v>199.78</v>
      </c>
      <c r="F74" s="8">
        <v>45566</v>
      </c>
      <c r="I74">
        <f>ROW()</f>
        <v>74</v>
      </c>
    </row>
    <row r="75" spans="1:9" x14ac:dyDescent="0.35">
      <c r="A75" s="1">
        <v>73</v>
      </c>
      <c r="B75" s="1">
        <v>7</v>
      </c>
      <c r="C75">
        <v>1</v>
      </c>
      <c r="D75" s="1" t="s">
        <v>24</v>
      </c>
      <c r="E75" s="12">
        <v>142.5</v>
      </c>
      <c r="F75" s="8">
        <v>45261</v>
      </c>
      <c r="I75">
        <f>ROW()</f>
        <v>75</v>
      </c>
    </row>
    <row r="76" spans="1:9" x14ac:dyDescent="0.35">
      <c r="A76" s="1">
        <v>74</v>
      </c>
      <c r="B76" s="1">
        <v>7</v>
      </c>
      <c r="C76">
        <v>1</v>
      </c>
      <c r="D76" s="1" t="s">
        <v>24</v>
      </c>
      <c r="E76" s="12">
        <v>142.5</v>
      </c>
      <c r="F76" s="8">
        <v>45292</v>
      </c>
      <c r="I76">
        <f>ROW()</f>
        <v>76</v>
      </c>
    </row>
    <row r="77" spans="1:9" x14ac:dyDescent="0.35">
      <c r="A77" s="1">
        <v>75</v>
      </c>
      <c r="B77" s="1">
        <v>7</v>
      </c>
      <c r="C77">
        <v>1</v>
      </c>
      <c r="D77" s="1" t="s">
        <v>24</v>
      </c>
      <c r="E77" s="12">
        <v>142.5</v>
      </c>
      <c r="F77" s="8">
        <v>45323</v>
      </c>
      <c r="I77">
        <f>ROW()</f>
        <v>77</v>
      </c>
    </row>
    <row r="78" spans="1:9" x14ac:dyDescent="0.35">
      <c r="A78" s="1">
        <v>76</v>
      </c>
      <c r="B78" s="1">
        <v>7</v>
      </c>
      <c r="C78">
        <v>1</v>
      </c>
      <c r="D78" s="1" t="s">
        <v>24</v>
      </c>
      <c r="E78" s="12">
        <v>142.5</v>
      </c>
      <c r="F78" s="8">
        <v>45352</v>
      </c>
      <c r="I78">
        <f>ROW()</f>
        <v>78</v>
      </c>
    </row>
    <row r="79" spans="1:9" x14ac:dyDescent="0.35">
      <c r="A79" s="1">
        <v>77</v>
      </c>
      <c r="B79" s="1">
        <v>7</v>
      </c>
      <c r="C79">
        <v>1</v>
      </c>
      <c r="D79" t="s">
        <v>24</v>
      </c>
      <c r="E79" s="12">
        <v>142.5</v>
      </c>
      <c r="F79" s="8">
        <v>45383</v>
      </c>
      <c r="I79">
        <f>ROW()</f>
        <v>79</v>
      </c>
    </row>
    <row r="80" spans="1:9" x14ac:dyDescent="0.35">
      <c r="A80" s="1">
        <v>78</v>
      </c>
      <c r="B80" s="1">
        <v>7</v>
      </c>
      <c r="C80">
        <v>1</v>
      </c>
      <c r="D80" t="s">
        <v>24</v>
      </c>
      <c r="E80" s="12">
        <v>142.5</v>
      </c>
      <c r="F80" s="8">
        <v>45413</v>
      </c>
      <c r="I80">
        <f>ROW()</f>
        <v>80</v>
      </c>
    </row>
    <row r="81" spans="1:9" x14ac:dyDescent="0.35">
      <c r="A81" s="1">
        <v>79</v>
      </c>
      <c r="B81" s="1">
        <v>7</v>
      </c>
      <c r="C81">
        <v>1</v>
      </c>
      <c r="D81" t="s">
        <v>24</v>
      </c>
      <c r="E81" s="12">
        <v>142.5</v>
      </c>
      <c r="F81" s="8">
        <v>45444</v>
      </c>
      <c r="I81">
        <f>ROW()</f>
        <v>81</v>
      </c>
    </row>
    <row r="82" spans="1:9" x14ac:dyDescent="0.35">
      <c r="A82" s="1">
        <v>80</v>
      </c>
      <c r="B82" s="1">
        <v>7</v>
      </c>
      <c r="C82">
        <v>1</v>
      </c>
      <c r="D82" t="s">
        <v>24</v>
      </c>
      <c r="E82" s="12">
        <v>142.5</v>
      </c>
      <c r="F82" s="8">
        <v>45474</v>
      </c>
      <c r="I82">
        <f>ROW()</f>
        <v>82</v>
      </c>
    </row>
    <row r="83" spans="1:9" x14ac:dyDescent="0.35">
      <c r="A83" s="1">
        <v>81</v>
      </c>
      <c r="B83" s="1">
        <v>7</v>
      </c>
      <c r="C83">
        <v>1</v>
      </c>
      <c r="D83" t="s">
        <v>24</v>
      </c>
      <c r="E83" s="12">
        <v>142.5</v>
      </c>
      <c r="F83" s="8">
        <v>45505</v>
      </c>
      <c r="I83">
        <f>ROW()</f>
        <v>83</v>
      </c>
    </row>
    <row r="84" spans="1:9" x14ac:dyDescent="0.35">
      <c r="A84" s="1">
        <v>82</v>
      </c>
      <c r="B84" s="1">
        <v>7</v>
      </c>
      <c r="C84">
        <v>1</v>
      </c>
      <c r="D84" t="s">
        <v>24</v>
      </c>
      <c r="E84" s="12">
        <v>142.5</v>
      </c>
      <c r="F84" s="8">
        <v>45536</v>
      </c>
      <c r="I84">
        <f>ROW()</f>
        <v>84</v>
      </c>
    </row>
    <row r="85" spans="1:9" x14ac:dyDescent="0.35">
      <c r="A85" s="1">
        <v>83</v>
      </c>
      <c r="B85" s="1">
        <v>7</v>
      </c>
      <c r="C85">
        <v>1</v>
      </c>
      <c r="D85" t="s">
        <v>24</v>
      </c>
      <c r="E85" s="12">
        <v>142.5</v>
      </c>
      <c r="F85" s="8">
        <v>45566</v>
      </c>
      <c r="I85">
        <f>ROW()</f>
        <v>85</v>
      </c>
    </row>
    <row r="86" spans="1:9" x14ac:dyDescent="0.35">
      <c r="A86" s="1">
        <v>84</v>
      </c>
      <c r="B86" s="1">
        <v>7</v>
      </c>
      <c r="C86">
        <v>1</v>
      </c>
      <c r="D86" t="s">
        <v>24</v>
      </c>
      <c r="E86" s="12">
        <v>142.5</v>
      </c>
      <c r="F86" s="8">
        <v>45597</v>
      </c>
      <c r="I86">
        <f>ROW()</f>
        <v>86</v>
      </c>
    </row>
    <row r="87" spans="1:9" x14ac:dyDescent="0.35">
      <c r="A87" s="1">
        <v>85</v>
      </c>
      <c r="B87" s="1">
        <v>8</v>
      </c>
      <c r="C87">
        <v>1</v>
      </c>
      <c r="D87" t="s">
        <v>33</v>
      </c>
      <c r="E87" s="12">
        <v>119.5</v>
      </c>
      <c r="F87" s="8">
        <v>45261</v>
      </c>
      <c r="I87">
        <f>ROW()</f>
        <v>87</v>
      </c>
    </row>
    <row r="88" spans="1:9" x14ac:dyDescent="0.35">
      <c r="A88" s="1">
        <v>86</v>
      </c>
      <c r="B88" s="1">
        <v>8</v>
      </c>
      <c r="C88">
        <v>1</v>
      </c>
      <c r="D88" t="s">
        <v>33</v>
      </c>
      <c r="E88" s="12">
        <v>119.5</v>
      </c>
      <c r="F88" s="8">
        <v>45292</v>
      </c>
      <c r="I88">
        <f>ROW()</f>
        <v>88</v>
      </c>
    </row>
    <row r="89" spans="1:9" x14ac:dyDescent="0.35">
      <c r="A89" s="1">
        <v>87</v>
      </c>
      <c r="B89" s="1">
        <v>8</v>
      </c>
      <c r="C89">
        <v>1</v>
      </c>
      <c r="D89" t="s">
        <v>33</v>
      </c>
      <c r="E89" s="12">
        <v>119.5</v>
      </c>
      <c r="F89" s="8">
        <v>45323</v>
      </c>
      <c r="I89">
        <f>ROW()</f>
        <v>89</v>
      </c>
    </row>
    <row r="90" spans="1:9" x14ac:dyDescent="0.35">
      <c r="A90" s="1">
        <v>88</v>
      </c>
      <c r="B90" s="1">
        <v>8</v>
      </c>
      <c r="C90">
        <v>1</v>
      </c>
      <c r="D90" t="s">
        <v>33</v>
      </c>
      <c r="E90" s="12">
        <v>119.5</v>
      </c>
      <c r="F90" s="8">
        <v>45352</v>
      </c>
      <c r="I90">
        <f>ROW()</f>
        <v>90</v>
      </c>
    </row>
    <row r="91" spans="1:9" x14ac:dyDescent="0.35">
      <c r="A91" s="1">
        <v>89</v>
      </c>
      <c r="B91" s="1">
        <v>8</v>
      </c>
      <c r="C91">
        <v>1</v>
      </c>
      <c r="D91" t="s">
        <v>33</v>
      </c>
      <c r="E91" s="12">
        <v>119.5</v>
      </c>
      <c r="F91" s="8">
        <v>45383</v>
      </c>
      <c r="I91">
        <f>ROW()</f>
        <v>91</v>
      </c>
    </row>
    <row r="92" spans="1:9" x14ac:dyDescent="0.35">
      <c r="A92" s="1">
        <v>90</v>
      </c>
      <c r="B92" s="1">
        <v>8</v>
      </c>
      <c r="C92">
        <v>1</v>
      </c>
      <c r="D92" t="s">
        <v>33</v>
      </c>
      <c r="E92" s="12">
        <v>119.5</v>
      </c>
      <c r="F92" s="8">
        <v>45413</v>
      </c>
      <c r="I92">
        <f>ROW()</f>
        <v>92</v>
      </c>
    </row>
    <row r="93" spans="1:9" x14ac:dyDescent="0.35">
      <c r="A93" s="1">
        <v>91</v>
      </c>
      <c r="B93" s="1">
        <v>8</v>
      </c>
      <c r="C93">
        <v>1</v>
      </c>
      <c r="D93" t="s">
        <v>33</v>
      </c>
      <c r="E93" s="12">
        <v>119.5</v>
      </c>
      <c r="F93" s="8">
        <v>45444</v>
      </c>
      <c r="I93">
        <f>ROW()</f>
        <v>93</v>
      </c>
    </row>
    <row r="94" spans="1:9" x14ac:dyDescent="0.35">
      <c r="A94" s="1">
        <v>92</v>
      </c>
      <c r="B94" s="1">
        <v>8</v>
      </c>
      <c r="C94">
        <v>1</v>
      </c>
      <c r="D94" t="s">
        <v>33</v>
      </c>
      <c r="E94" s="12">
        <v>119.5</v>
      </c>
      <c r="F94" s="8">
        <v>45474</v>
      </c>
      <c r="I94">
        <f>ROW()</f>
        <v>94</v>
      </c>
    </row>
    <row r="95" spans="1:9" x14ac:dyDescent="0.35">
      <c r="A95" s="1">
        <v>93</v>
      </c>
      <c r="B95" s="1">
        <v>8</v>
      </c>
      <c r="C95">
        <v>1</v>
      </c>
      <c r="D95" t="s">
        <v>33</v>
      </c>
      <c r="E95" s="12">
        <v>119.5</v>
      </c>
      <c r="F95" s="8">
        <v>45505</v>
      </c>
      <c r="I95">
        <f>ROW()</f>
        <v>95</v>
      </c>
    </row>
    <row r="96" spans="1:9" x14ac:dyDescent="0.35">
      <c r="A96" s="1">
        <v>94</v>
      </c>
      <c r="B96" s="1">
        <v>8</v>
      </c>
      <c r="C96">
        <v>1</v>
      </c>
      <c r="D96" t="s">
        <v>33</v>
      </c>
      <c r="E96" s="12">
        <v>119.5</v>
      </c>
      <c r="F96" s="8">
        <v>45536</v>
      </c>
      <c r="I96">
        <f>ROW()</f>
        <v>96</v>
      </c>
    </row>
    <row r="97" spans="1:9" x14ac:dyDescent="0.35">
      <c r="A97" s="1">
        <v>95</v>
      </c>
      <c r="B97" s="1">
        <v>8</v>
      </c>
      <c r="C97">
        <v>1</v>
      </c>
      <c r="D97" t="s">
        <v>33</v>
      </c>
      <c r="E97" s="12">
        <v>119.5</v>
      </c>
      <c r="F97" s="8">
        <v>45566</v>
      </c>
      <c r="I97">
        <f>ROW()</f>
        <v>97</v>
      </c>
    </row>
    <row r="98" spans="1:9" x14ac:dyDescent="0.35">
      <c r="A98" s="1">
        <v>96</v>
      </c>
      <c r="B98" s="1">
        <v>8</v>
      </c>
      <c r="C98">
        <v>1</v>
      </c>
      <c r="D98" t="s">
        <v>33</v>
      </c>
      <c r="E98" s="12">
        <v>119.5</v>
      </c>
      <c r="F98" s="8">
        <v>45597</v>
      </c>
      <c r="I98">
        <f>ROW()</f>
        <v>98</v>
      </c>
    </row>
    <row r="99" spans="1:9" x14ac:dyDescent="0.35">
      <c r="A99" s="1">
        <v>97</v>
      </c>
      <c r="B99" s="1">
        <v>9</v>
      </c>
      <c r="C99">
        <v>13</v>
      </c>
      <c r="D99" t="s">
        <v>24</v>
      </c>
      <c r="E99" s="12">
        <v>127.75</v>
      </c>
      <c r="F99" s="8">
        <v>45261</v>
      </c>
      <c r="G99" s="9">
        <v>127.7</v>
      </c>
      <c r="H99" s="8">
        <v>45261</v>
      </c>
      <c r="I99">
        <f>ROW()</f>
        <v>99</v>
      </c>
    </row>
    <row r="100" spans="1:9" x14ac:dyDescent="0.35">
      <c r="A100" s="1">
        <v>98</v>
      </c>
      <c r="B100" s="1">
        <v>9</v>
      </c>
      <c r="C100">
        <v>13</v>
      </c>
      <c r="D100" t="s">
        <v>24</v>
      </c>
      <c r="E100" s="12">
        <v>127.75</v>
      </c>
      <c r="F100" s="8">
        <v>45292</v>
      </c>
      <c r="G100" s="9">
        <v>127.75</v>
      </c>
      <c r="H100" s="8">
        <v>45301</v>
      </c>
      <c r="I100">
        <f>ROW()</f>
        <v>100</v>
      </c>
    </row>
    <row r="101" spans="1:9" x14ac:dyDescent="0.35">
      <c r="A101" s="1">
        <v>99</v>
      </c>
      <c r="B101" s="1">
        <v>9</v>
      </c>
      <c r="C101">
        <v>13</v>
      </c>
      <c r="D101" t="s">
        <v>24</v>
      </c>
      <c r="E101" s="12">
        <v>127.75</v>
      </c>
      <c r="F101" s="8">
        <v>45323</v>
      </c>
      <c r="G101" s="9">
        <v>127.75</v>
      </c>
      <c r="H101" s="8">
        <v>45327</v>
      </c>
      <c r="I101">
        <f>ROW()</f>
        <v>101</v>
      </c>
    </row>
    <row r="102" spans="1:9" x14ac:dyDescent="0.35">
      <c r="A102" s="1">
        <v>100</v>
      </c>
      <c r="B102" s="1">
        <v>9</v>
      </c>
      <c r="C102">
        <v>13</v>
      </c>
      <c r="D102" t="s">
        <v>24</v>
      </c>
      <c r="E102" s="12">
        <v>127.75</v>
      </c>
      <c r="F102" s="8">
        <v>45352</v>
      </c>
      <c r="G102" s="9">
        <v>127.75</v>
      </c>
      <c r="H102" s="8">
        <v>45272</v>
      </c>
      <c r="I102">
        <f>ROW()</f>
        <v>102</v>
      </c>
    </row>
    <row r="103" spans="1:9" x14ac:dyDescent="0.35">
      <c r="A103" s="1">
        <v>101</v>
      </c>
      <c r="B103" s="1">
        <v>9</v>
      </c>
      <c r="C103">
        <v>1</v>
      </c>
      <c r="D103" t="s">
        <v>24</v>
      </c>
      <c r="E103" s="12">
        <v>127.75</v>
      </c>
      <c r="F103" s="8">
        <v>45383</v>
      </c>
      <c r="I103">
        <f>ROW()</f>
        <v>103</v>
      </c>
    </row>
    <row r="104" spans="1:9" x14ac:dyDescent="0.35">
      <c r="A104" s="1">
        <v>102</v>
      </c>
      <c r="B104" s="1">
        <v>9</v>
      </c>
      <c r="C104">
        <v>1</v>
      </c>
      <c r="D104" t="s">
        <v>24</v>
      </c>
      <c r="E104" s="12">
        <v>127.75</v>
      </c>
      <c r="F104" s="8">
        <v>45413</v>
      </c>
      <c r="I104">
        <f>ROW()</f>
        <v>104</v>
      </c>
    </row>
    <row r="105" spans="1:9" x14ac:dyDescent="0.35">
      <c r="A105" s="1">
        <v>103</v>
      </c>
      <c r="B105" s="1">
        <v>9</v>
      </c>
      <c r="C105">
        <v>1</v>
      </c>
      <c r="D105" t="s">
        <v>24</v>
      </c>
      <c r="E105" s="12">
        <v>127.75</v>
      </c>
      <c r="F105" s="8">
        <v>45444</v>
      </c>
      <c r="I105">
        <f>ROW()</f>
        <v>105</v>
      </c>
    </row>
    <row r="106" spans="1:9" x14ac:dyDescent="0.35">
      <c r="A106" s="1">
        <v>104</v>
      </c>
      <c r="B106" s="1">
        <v>9</v>
      </c>
      <c r="C106">
        <v>1</v>
      </c>
      <c r="D106" t="s">
        <v>24</v>
      </c>
      <c r="E106" s="12">
        <v>127.75</v>
      </c>
      <c r="F106" s="8">
        <v>45474</v>
      </c>
      <c r="I106">
        <f>ROW()</f>
        <v>106</v>
      </c>
    </row>
    <row r="107" spans="1:9" x14ac:dyDescent="0.35">
      <c r="A107" s="1">
        <v>105</v>
      </c>
      <c r="B107" s="1">
        <v>9</v>
      </c>
      <c r="C107">
        <v>1</v>
      </c>
      <c r="D107" t="s">
        <v>24</v>
      </c>
      <c r="E107" s="12">
        <v>127.75</v>
      </c>
      <c r="F107" s="8">
        <v>45505</v>
      </c>
      <c r="I107">
        <f>ROW()</f>
        <v>107</v>
      </c>
    </row>
    <row r="108" spans="1:9" x14ac:dyDescent="0.35">
      <c r="A108" s="1">
        <v>106</v>
      </c>
      <c r="B108" s="1">
        <v>9</v>
      </c>
      <c r="C108">
        <v>1</v>
      </c>
      <c r="D108" t="s">
        <v>24</v>
      </c>
      <c r="E108" s="12">
        <v>127.75</v>
      </c>
      <c r="F108" s="8">
        <v>45536</v>
      </c>
      <c r="I108">
        <f>ROW()</f>
        <v>108</v>
      </c>
    </row>
    <row r="109" spans="1:9" x14ac:dyDescent="0.35">
      <c r="A109" s="1">
        <v>107</v>
      </c>
      <c r="B109" s="1">
        <v>9</v>
      </c>
      <c r="C109">
        <v>1</v>
      </c>
      <c r="D109" t="s">
        <v>24</v>
      </c>
      <c r="E109" s="12">
        <v>127.75</v>
      </c>
      <c r="F109" s="8">
        <v>45566</v>
      </c>
      <c r="I109">
        <f>ROW()</f>
        <v>109</v>
      </c>
    </row>
    <row r="110" spans="1:9" x14ac:dyDescent="0.35">
      <c r="A110" s="1">
        <v>108</v>
      </c>
      <c r="B110" s="1">
        <v>9</v>
      </c>
      <c r="C110">
        <v>1</v>
      </c>
      <c r="D110" t="s">
        <v>24</v>
      </c>
      <c r="E110" s="12">
        <v>127.75</v>
      </c>
      <c r="F110" s="8">
        <v>45597</v>
      </c>
      <c r="I110">
        <f>ROW()</f>
        <v>110</v>
      </c>
    </row>
    <row r="111" spans="1:9" x14ac:dyDescent="0.35">
      <c r="A111" s="1"/>
      <c r="B111" s="1"/>
    </row>
    <row r="112" spans="1:9" x14ac:dyDescent="0.35">
      <c r="A112" s="1"/>
      <c r="B112" s="1"/>
    </row>
    <row r="113" spans="1:2" x14ac:dyDescent="0.35">
      <c r="A113" s="1"/>
      <c r="B113" s="1"/>
    </row>
    <row r="114" spans="1:2" x14ac:dyDescent="0.35">
      <c r="A114" s="1"/>
      <c r="B114" s="1"/>
    </row>
    <row r="115" spans="1:2" x14ac:dyDescent="0.35">
      <c r="A115" s="1"/>
      <c r="B115" s="1"/>
    </row>
    <row r="116" spans="1:2" x14ac:dyDescent="0.35">
      <c r="A116" s="1"/>
      <c r="B116" s="1"/>
    </row>
    <row r="117" spans="1:2" x14ac:dyDescent="0.35">
      <c r="A117" s="1"/>
      <c r="B117" s="1"/>
    </row>
    <row r="118" spans="1:2" x14ac:dyDescent="0.35">
      <c r="A118" s="1"/>
      <c r="B118" s="1"/>
    </row>
    <row r="119" spans="1:2" x14ac:dyDescent="0.35">
      <c r="A119" s="1"/>
      <c r="B119" s="1"/>
    </row>
    <row r="120" spans="1:2" x14ac:dyDescent="0.35">
      <c r="A120" s="1"/>
      <c r="B120" s="1"/>
    </row>
    <row r="121" spans="1:2" x14ac:dyDescent="0.35">
      <c r="A121" s="1"/>
      <c r="B121" s="1"/>
    </row>
    <row r="122" spans="1:2" x14ac:dyDescent="0.35">
      <c r="A122" s="1"/>
      <c r="B122" s="1"/>
    </row>
    <row r="123" spans="1:2" x14ac:dyDescent="0.35">
      <c r="A123" s="1"/>
      <c r="B123" s="1"/>
    </row>
    <row r="124" spans="1:2" x14ac:dyDescent="0.35">
      <c r="A124" s="1"/>
      <c r="B124" s="1"/>
    </row>
    <row r="125" spans="1:2" x14ac:dyDescent="0.35">
      <c r="A125" s="1"/>
      <c r="B125" s="1"/>
    </row>
    <row r="126" spans="1:2" x14ac:dyDescent="0.35">
      <c r="A126" s="1"/>
      <c r="B126" s="1"/>
    </row>
    <row r="127" spans="1:2" x14ac:dyDescent="0.35">
      <c r="A127" s="1"/>
      <c r="B127" s="1"/>
    </row>
    <row r="128" spans="1:2" x14ac:dyDescent="0.35">
      <c r="A128" s="1"/>
      <c r="B128" s="1"/>
    </row>
    <row r="129" spans="1:2" x14ac:dyDescent="0.35">
      <c r="A129" s="1"/>
      <c r="B129" s="1"/>
    </row>
    <row r="130" spans="1:2" x14ac:dyDescent="0.35">
      <c r="A130" s="1"/>
      <c r="B130" s="1"/>
    </row>
    <row r="131" spans="1:2" x14ac:dyDescent="0.35">
      <c r="A131" s="1"/>
      <c r="B131" s="1"/>
    </row>
    <row r="132" spans="1:2" x14ac:dyDescent="0.35">
      <c r="A132" s="1"/>
      <c r="B132" s="1"/>
    </row>
    <row r="133" spans="1:2" x14ac:dyDescent="0.35">
      <c r="A133" s="1"/>
      <c r="B133" s="1"/>
    </row>
    <row r="134" spans="1:2" x14ac:dyDescent="0.35">
      <c r="A134" s="1"/>
      <c r="B134" s="1"/>
    </row>
    <row r="135" spans="1:2" x14ac:dyDescent="0.35">
      <c r="A135" s="1"/>
      <c r="B135" s="1"/>
    </row>
    <row r="136" spans="1:2" x14ac:dyDescent="0.35">
      <c r="A136" s="1"/>
      <c r="B136" s="1"/>
    </row>
    <row r="137" spans="1:2" x14ac:dyDescent="0.35">
      <c r="A137" s="1"/>
      <c r="B137" s="1"/>
    </row>
    <row r="138" spans="1:2" x14ac:dyDescent="0.35">
      <c r="A138" s="1"/>
      <c r="B138" s="1"/>
    </row>
    <row r="139" spans="1:2" x14ac:dyDescent="0.35">
      <c r="A139" s="1"/>
      <c r="B139" s="1"/>
    </row>
    <row r="140" spans="1:2" x14ac:dyDescent="0.35">
      <c r="A140" s="1"/>
      <c r="B140" s="1"/>
    </row>
    <row r="141" spans="1:2" x14ac:dyDescent="0.35">
      <c r="A141" s="1"/>
      <c r="B141" s="1"/>
    </row>
    <row r="142" spans="1:2" x14ac:dyDescent="0.35">
      <c r="A142" s="1"/>
      <c r="B142" s="1"/>
    </row>
    <row r="143" spans="1:2" x14ac:dyDescent="0.35">
      <c r="A143" s="1"/>
      <c r="B143" s="1"/>
    </row>
    <row r="144" spans="1:2" x14ac:dyDescent="0.35">
      <c r="A144" s="1"/>
      <c r="B144" s="1"/>
    </row>
    <row r="145" spans="1:2" x14ac:dyDescent="0.35">
      <c r="A145" s="1"/>
      <c r="B145" s="1"/>
    </row>
    <row r="146" spans="1:2" x14ac:dyDescent="0.35">
      <c r="A146" s="1"/>
      <c r="B146" s="1"/>
    </row>
    <row r="147" spans="1:2" x14ac:dyDescent="0.35">
      <c r="A147" s="1"/>
      <c r="B147" s="1"/>
    </row>
    <row r="148" spans="1:2" x14ac:dyDescent="0.35">
      <c r="A148" s="1"/>
      <c r="B148" s="1"/>
    </row>
    <row r="149" spans="1:2" x14ac:dyDescent="0.35">
      <c r="A149" s="1"/>
      <c r="B149" s="1"/>
    </row>
    <row r="150" spans="1:2" x14ac:dyDescent="0.35">
      <c r="A150" s="1"/>
      <c r="B150" s="1"/>
    </row>
    <row r="151" spans="1:2" x14ac:dyDescent="0.35">
      <c r="A151" s="1"/>
      <c r="B151" s="1"/>
    </row>
    <row r="152" spans="1:2" x14ac:dyDescent="0.35">
      <c r="A152" s="1"/>
      <c r="B152" s="1"/>
    </row>
    <row r="153" spans="1:2" x14ac:dyDescent="0.35">
      <c r="A153" s="1"/>
      <c r="B153" s="1"/>
    </row>
  </sheetData>
  <mergeCells count="2">
    <mergeCell ref="Q1:V1"/>
    <mergeCell ref="A2:I2"/>
  </mergeCells>
  <conditionalFormatting sqref="A4:I995">
    <cfRule type="expression" dxfId="3" priority="1">
      <formula>AND($A4&lt;&gt;"",MOD(ROW(),2)=0)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30485-28AD-40FC-BC20-DFD8274D9797}">
  <sheetPr codeName="Items"/>
  <dimension ref="A1:M40"/>
  <sheetViews>
    <sheetView workbookViewId="0">
      <selection activeCell="C5" sqref="C5:C11"/>
    </sheetView>
  </sheetViews>
  <sheetFormatPr defaultRowHeight="14.5" x14ac:dyDescent="0.35"/>
  <cols>
    <col min="1" max="1" width="7.453125" bestFit="1" customWidth="1"/>
    <col min="2" max="2" width="14.36328125" bestFit="1" customWidth="1"/>
    <col min="3" max="3" width="46.26953125" bestFit="1" customWidth="1"/>
    <col min="4" max="4" width="10.6328125" bestFit="1" customWidth="1"/>
    <col min="9" max="9" width="12.7265625" bestFit="1" customWidth="1"/>
    <col min="10" max="10" width="26.36328125" bestFit="1" customWidth="1"/>
    <col min="11" max="11" width="7" bestFit="1" customWidth="1"/>
    <col min="12" max="12" width="15.90625" bestFit="1" customWidth="1"/>
  </cols>
  <sheetData>
    <row r="1" spans="1:13" ht="14.5" customHeight="1" x14ac:dyDescent="0.35">
      <c r="A1" s="167" t="s">
        <v>111</v>
      </c>
      <c r="B1" s="167"/>
      <c r="C1" s="167"/>
      <c r="D1" s="171"/>
    </row>
    <row r="2" spans="1:13" ht="14.5" customHeight="1" x14ac:dyDescent="0.35">
      <c r="A2" s="168"/>
      <c r="B2" s="168"/>
      <c r="C2" s="168"/>
      <c r="D2" s="172"/>
    </row>
    <row r="3" spans="1:13" x14ac:dyDescent="0.35">
      <c r="A3" s="4" t="s">
        <v>5</v>
      </c>
      <c r="B3" s="4" t="s">
        <v>3</v>
      </c>
      <c r="C3" s="4" t="s">
        <v>4</v>
      </c>
      <c r="D3" s="4" t="s">
        <v>77</v>
      </c>
      <c r="E3" s="2"/>
    </row>
    <row r="4" spans="1:13" x14ac:dyDescent="0.35">
      <c r="A4" s="1">
        <v>1</v>
      </c>
      <c r="B4" t="s">
        <v>122</v>
      </c>
      <c r="C4" t="s">
        <v>123</v>
      </c>
      <c r="D4" s="3">
        <v>50</v>
      </c>
      <c r="I4" s="2"/>
      <c r="J4" s="2"/>
      <c r="K4" s="2"/>
      <c r="L4" s="2"/>
    </row>
    <row r="5" spans="1:13" x14ac:dyDescent="0.35">
      <c r="A5" s="1">
        <v>2</v>
      </c>
      <c r="B5" t="s">
        <v>124</v>
      </c>
      <c r="C5" t="s">
        <v>125</v>
      </c>
      <c r="D5" s="3">
        <v>40</v>
      </c>
    </row>
    <row r="6" spans="1:13" x14ac:dyDescent="0.35">
      <c r="A6" s="1">
        <v>3</v>
      </c>
      <c r="B6" t="s">
        <v>126</v>
      </c>
      <c r="C6" t="s">
        <v>127</v>
      </c>
      <c r="D6" s="3">
        <v>60</v>
      </c>
      <c r="K6" s="103"/>
    </row>
    <row r="7" spans="1:13" x14ac:dyDescent="0.35">
      <c r="A7" s="1">
        <v>4</v>
      </c>
      <c r="B7" t="s">
        <v>128</v>
      </c>
      <c r="C7" t="s">
        <v>129</v>
      </c>
      <c r="D7" s="3">
        <v>75</v>
      </c>
      <c r="K7" s="103"/>
    </row>
    <row r="8" spans="1:13" x14ac:dyDescent="0.35">
      <c r="A8" s="1">
        <v>5</v>
      </c>
      <c r="B8" t="s">
        <v>130</v>
      </c>
      <c r="C8" t="s">
        <v>131</v>
      </c>
      <c r="D8" s="3">
        <v>30</v>
      </c>
      <c r="K8" s="103"/>
    </row>
    <row r="9" spans="1:13" x14ac:dyDescent="0.35">
      <c r="A9" s="1">
        <v>6</v>
      </c>
      <c r="B9" t="s">
        <v>132</v>
      </c>
      <c r="C9" t="s">
        <v>133</v>
      </c>
      <c r="D9" s="3">
        <v>80</v>
      </c>
      <c r="J9" s="2"/>
      <c r="K9" s="104"/>
      <c r="L9" s="2"/>
      <c r="M9" s="2"/>
    </row>
    <row r="10" spans="1:13" x14ac:dyDescent="0.35">
      <c r="A10" s="1">
        <v>7</v>
      </c>
      <c r="B10" t="s">
        <v>134</v>
      </c>
      <c r="C10" t="s">
        <v>135</v>
      </c>
      <c r="D10" s="3">
        <v>50</v>
      </c>
      <c r="J10" s="2"/>
      <c r="K10" s="104"/>
      <c r="L10" s="2"/>
      <c r="M10" s="2"/>
    </row>
    <row r="11" spans="1:13" x14ac:dyDescent="0.35">
      <c r="A11" s="1">
        <v>8</v>
      </c>
      <c r="B11" t="s">
        <v>136</v>
      </c>
      <c r="C11" t="s">
        <v>137</v>
      </c>
      <c r="D11" s="3">
        <v>60</v>
      </c>
      <c r="L11" s="35"/>
    </row>
    <row r="12" spans="1:13" x14ac:dyDescent="0.35">
      <c r="A12" s="1">
        <v>9</v>
      </c>
      <c r="B12" t="s">
        <v>138</v>
      </c>
      <c r="C12" t="s">
        <v>139</v>
      </c>
      <c r="D12" s="3">
        <v>100</v>
      </c>
      <c r="L12" s="35"/>
    </row>
    <row r="13" spans="1:13" x14ac:dyDescent="0.35">
      <c r="A13" s="1">
        <v>10</v>
      </c>
      <c r="B13" t="s">
        <v>140</v>
      </c>
      <c r="C13" t="s">
        <v>141</v>
      </c>
      <c r="D13" s="3">
        <v>35</v>
      </c>
      <c r="L13" s="35"/>
    </row>
    <row r="14" spans="1:13" x14ac:dyDescent="0.35">
      <c r="A14" s="1">
        <v>11</v>
      </c>
      <c r="B14" t="s">
        <v>142</v>
      </c>
      <c r="C14" t="s">
        <v>143</v>
      </c>
      <c r="D14" s="3">
        <v>50</v>
      </c>
      <c r="L14" s="35"/>
    </row>
    <row r="15" spans="1:13" x14ac:dyDescent="0.35">
      <c r="A15" s="1">
        <v>12</v>
      </c>
      <c r="B15" t="s">
        <v>144</v>
      </c>
      <c r="C15" t="s">
        <v>145</v>
      </c>
      <c r="D15" s="3">
        <v>40</v>
      </c>
      <c r="L15" s="35"/>
    </row>
    <row r="16" spans="1:13" x14ac:dyDescent="0.35">
      <c r="A16" s="1">
        <v>13</v>
      </c>
      <c r="B16" t="s">
        <v>146</v>
      </c>
      <c r="C16" t="s">
        <v>147</v>
      </c>
      <c r="D16" s="3">
        <v>60</v>
      </c>
      <c r="L16" s="35"/>
    </row>
    <row r="17" spans="1:12" x14ac:dyDescent="0.35">
      <c r="A17" s="1">
        <v>14</v>
      </c>
      <c r="B17" t="s">
        <v>148</v>
      </c>
      <c r="C17" t="s">
        <v>149</v>
      </c>
      <c r="D17" s="3">
        <v>75</v>
      </c>
      <c r="L17" s="35"/>
    </row>
    <row r="18" spans="1:12" x14ac:dyDescent="0.35">
      <c r="A18" s="1">
        <v>15</v>
      </c>
      <c r="B18" t="s">
        <v>150</v>
      </c>
      <c r="C18" t="s">
        <v>151</v>
      </c>
      <c r="D18" s="3">
        <v>30</v>
      </c>
      <c r="L18" s="35"/>
    </row>
    <row r="19" spans="1:12" x14ac:dyDescent="0.35">
      <c r="A19" s="1">
        <v>16</v>
      </c>
      <c r="B19" t="s">
        <v>152</v>
      </c>
      <c r="C19" t="s">
        <v>153</v>
      </c>
      <c r="D19" s="3">
        <v>80</v>
      </c>
      <c r="L19" s="35"/>
    </row>
    <row r="20" spans="1:12" x14ac:dyDescent="0.35">
      <c r="A20" s="1">
        <v>17</v>
      </c>
      <c r="B20" t="s">
        <v>154</v>
      </c>
      <c r="C20" t="s">
        <v>155</v>
      </c>
      <c r="D20" s="3">
        <v>50</v>
      </c>
      <c r="L20" s="35"/>
    </row>
    <row r="21" spans="1:12" x14ac:dyDescent="0.35">
      <c r="A21" s="1">
        <v>18</v>
      </c>
      <c r="B21" t="s">
        <v>156</v>
      </c>
      <c r="C21" t="s">
        <v>157</v>
      </c>
      <c r="D21" s="3">
        <v>60</v>
      </c>
      <c r="L21" s="35"/>
    </row>
    <row r="22" spans="1:12" x14ac:dyDescent="0.35">
      <c r="A22" s="1">
        <v>19</v>
      </c>
      <c r="B22" t="s">
        <v>158</v>
      </c>
      <c r="C22" t="s">
        <v>159</v>
      </c>
      <c r="D22" s="3">
        <v>100</v>
      </c>
      <c r="L22" s="35"/>
    </row>
    <row r="23" spans="1:12" x14ac:dyDescent="0.35">
      <c r="A23" s="1">
        <v>20</v>
      </c>
      <c r="B23" t="s">
        <v>160</v>
      </c>
      <c r="C23" t="s">
        <v>161</v>
      </c>
      <c r="D23" s="3">
        <v>35</v>
      </c>
      <c r="L23" s="35"/>
    </row>
    <row r="24" spans="1:12" x14ac:dyDescent="0.35">
      <c r="D24" s="3"/>
      <c r="L24" s="35"/>
    </row>
    <row r="25" spans="1:12" x14ac:dyDescent="0.35">
      <c r="D25" s="3"/>
      <c r="L25" s="35"/>
    </row>
    <row r="26" spans="1:12" x14ac:dyDescent="0.35">
      <c r="D26" s="3"/>
      <c r="L26" s="35"/>
    </row>
    <row r="27" spans="1:12" x14ac:dyDescent="0.35">
      <c r="D27" s="3"/>
      <c r="L27" s="35"/>
    </row>
    <row r="28" spans="1:12" x14ac:dyDescent="0.35">
      <c r="D28" s="3"/>
      <c r="L28" s="35"/>
    </row>
    <row r="29" spans="1:12" x14ac:dyDescent="0.35">
      <c r="D29" s="3"/>
      <c r="L29" s="35"/>
    </row>
    <row r="30" spans="1:12" x14ac:dyDescent="0.35">
      <c r="D30" s="3"/>
      <c r="L30" s="35"/>
    </row>
    <row r="31" spans="1:12" x14ac:dyDescent="0.35">
      <c r="D31" s="3"/>
    </row>
    <row r="32" spans="1:12" x14ac:dyDescent="0.35">
      <c r="D32" s="3"/>
    </row>
    <row r="33" spans="4:4" x14ac:dyDescent="0.35">
      <c r="D33" s="3"/>
    </row>
    <row r="34" spans="4:4" x14ac:dyDescent="0.35">
      <c r="D34" s="3"/>
    </row>
    <row r="35" spans="4:4" x14ac:dyDescent="0.35">
      <c r="D35" s="3"/>
    </row>
    <row r="36" spans="4:4" x14ac:dyDescent="0.35">
      <c r="D36" s="3"/>
    </row>
    <row r="37" spans="4:4" x14ac:dyDescent="0.35">
      <c r="D37" s="3"/>
    </row>
    <row r="38" spans="4:4" x14ac:dyDescent="0.35">
      <c r="D38" s="3"/>
    </row>
    <row r="39" spans="4:4" x14ac:dyDescent="0.35">
      <c r="D39" s="3"/>
    </row>
    <row r="40" spans="4:4" x14ac:dyDescent="0.35">
      <c r="D40" s="3"/>
    </row>
  </sheetData>
  <mergeCells count="1">
    <mergeCell ref="A1:D2"/>
  </mergeCells>
  <conditionalFormatting sqref="A4:D999">
    <cfRule type="expression" dxfId="2" priority="1">
      <formula>AND($A4&lt;&gt;"",MOD(ROW(),2)=0)</formula>
    </cfRule>
  </conditionalFormatting>
  <pageMargins left="0.7" right="0.7" top="0.75" bottom="0.75" header="0.3" footer="0.3"/>
  <pageSetup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80C3-47C9-45A2-9607-2D3EB116CDD7}">
  <sheetPr codeName="Customers"/>
  <dimension ref="A1:H36"/>
  <sheetViews>
    <sheetView workbookViewId="0">
      <selection activeCell="J3" sqref="J3"/>
    </sheetView>
  </sheetViews>
  <sheetFormatPr defaultRowHeight="14.5" x14ac:dyDescent="0.35"/>
  <cols>
    <col min="1" max="1" width="6.81640625" bestFit="1" customWidth="1"/>
    <col min="2" max="2" width="15" bestFit="1" customWidth="1"/>
    <col min="3" max="3" width="24.54296875" bestFit="1" customWidth="1"/>
    <col min="4" max="4" width="11.453125" bestFit="1" customWidth="1"/>
    <col min="5" max="5" width="13.1796875" bestFit="1" customWidth="1"/>
    <col min="6" max="6" width="5.81640625" bestFit="1" customWidth="1"/>
    <col min="7" max="7" width="13.26953125" bestFit="1" customWidth="1"/>
    <col min="8" max="8" width="25.1796875" bestFit="1" customWidth="1"/>
  </cols>
  <sheetData>
    <row r="1" spans="1:8" ht="14.5" customHeight="1" x14ac:dyDescent="0.35">
      <c r="A1" s="167" t="s">
        <v>6</v>
      </c>
      <c r="B1" s="167"/>
      <c r="C1" s="167"/>
      <c r="D1" s="167"/>
      <c r="E1" s="167"/>
      <c r="F1" s="167"/>
      <c r="G1" s="167"/>
      <c r="H1" s="167"/>
    </row>
    <row r="2" spans="1:8" ht="14.5" customHeight="1" x14ac:dyDescent="0.35">
      <c r="A2" s="168"/>
      <c r="B2" s="168"/>
      <c r="C2" s="168"/>
      <c r="D2" s="168"/>
      <c r="E2" s="168"/>
      <c r="F2" s="168"/>
      <c r="G2" s="168"/>
      <c r="H2" s="168"/>
    </row>
    <row r="3" spans="1:8" x14ac:dyDescent="0.35">
      <c r="A3" s="4" t="s">
        <v>7</v>
      </c>
      <c r="B3" s="4" t="s">
        <v>8</v>
      </c>
      <c r="C3" s="4" t="s">
        <v>9</v>
      </c>
      <c r="D3" s="4" t="s">
        <v>10</v>
      </c>
      <c r="E3" s="4" t="s">
        <v>11</v>
      </c>
      <c r="F3" s="4" t="s">
        <v>12</v>
      </c>
      <c r="G3" s="4" t="s">
        <v>13</v>
      </c>
      <c r="H3" s="4" t="s">
        <v>14</v>
      </c>
    </row>
    <row r="4" spans="1:8" x14ac:dyDescent="0.35">
      <c r="A4" s="1">
        <v>1</v>
      </c>
      <c r="B4" t="s">
        <v>15</v>
      </c>
      <c r="C4" t="s">
        <v>200</v>
      </c>
      <c r="D4" t="s">
        <v>16</v>
      </c>
      <c r="E4" t="s">
        <v>17</v>
      </c>
      <c r="F4">
        <v>35341</v>
      </c>
      <c r="G4" s="5" t="s">
        <v>201</v>
      </c>
      <c r="H4" s="57" t="s">
        <v>202</v>
      </c>
    </row>
    <row r="5" spans="1:8" x14ac:dyDescent="0.35">
      <c r="A5" s="1">
        <v>2</v>
      </c>
      <c r="B5" t="s">
        <v>18</v>
      </c>
      <c r="C5" t="s">
        <v>200</v>
      </c>
      <c r="D5" t="s">
        <v>19</v>
      </c>
      <c r="E5" t="s">
        <v>20</v>
      </c>
      <c r="F5">
        <v>69816</v>
      </c>
      <c r="G5" s="5" t="s">
        <v>201</v>
      </c>
      <c r="H5" t="s">
        <v>202</v>
      </c>
    </row>
    <row r="6" spans="1:8" x14ac:dyDescent="0.35">
      <c r="A6" s="1">
        <v>3</v>
      </c>
      <c r="B6" t="s">
        <v>21</v>
      </c>
      <c r="C6" t="s">
        <v>200</v>
      </c>
      <c r="D6" t="s">
        <v>22</v>
      </c>
      <c r="E6" t="s">
        <v>23</v>
      </c>
      <c r="F6">
        <v>57439</v>
      </c>
      <c r="G6" s="5" t="s">
        <v>201</v>
      </c>
      <c r="H6" t="s">
        <v>202</v>
      </c>
    </row>
    <row r="7" spans="1:8" x14ac:dyDescent="0.35">
      <c r="A7" s="1">
        <v>4</v>
      </c>
      <c r="B7" t="s">
        <v>24</v>
      </c>
      <c r="C7" t="s">
        <v>200</v>
      </c>
      <c r="D7" t="s">
        <v>25</v>
      </c>
      <c r="E7" t="s">
        <v>26</v>
      </c>
      <c r="F7">
        <v>95515</v>
      </c>
      <c r="G7" s="5" t="s">
        <v>201</v>
      </c>
      <c r="H7" t="s">
        <v>202</v>
      </c>
    </row>
    <row r="8" spans="1:8" x14ac:dyDescent="0.35">
      <c r="A8" s="1">
        <v>5</v>
      </c>
      <c r="B8" t="s">
        <v>27</v>
      </c>
      <c r="C8" t="s">
        <v>200</v>
      </c>
      <c r="D8" t="s">
        <v>28</v>
      </c>
      <c r="E8" t="s">
        <v>29</v>
      </c>
      <c r="F8">
        <v>75119</v>
      </c>
      <c r="G8" s="5" t="s">
        <v>201</v>
      </c>
      <c r="H8" t="s">
        <v>202</v>
      </c>
    </row>
    <row r="9" spans="1:8" x14ac:dyDescent="0.35">
      <c r="A9" s="1">
        <v>6</v>
      </c>
      <c r="B9" t="s">
        <v>30</v>
      </c>
      <c r="C9" t="s">
        <v>200</v>
      </c>
      <c r="D9" t="s">
        <v>31</v>
      </c>
      <c r="E9" t="s">
        <v>32</v>
      </c>
      <c r="F9">
        <v>18065</v>
      </c>
      <c r="G9" s="5" t="s">
        <v>201</v>
      </c>
      <c r="H9" t="s">
        <v>202</v>
      </c>
    </row>
    <row r="10" spans="1:8" x14ac:dyDescent="0.35">
      <c r="A10" s="1">
        <v>7</v>
      </c>
      <c r="B10" t="s">
        <v>33</v>
      </c>
      <c r="C10" t="s">
        <v>200</v>
      </c>
      <c r="D10" t="s">
        <v>34</v>
      </c>
      <c r="E10" t="s">
        <v>35</v>
      </c>
      <c r="F10">
        <v>39456</v>
      </c>
      <c r="G10" s="5" t="s">
        <v>201</v>
      </c>
      <c r="H10" t="s">
        <v>202</v>
      </c>
    </row>
    <row r="11" spans="1:8" x14ac:dyDescent="0.35">
      <c r="A11" s="1">
        <v>8</v>
      </c>
      <c r="B11" t="s">
        <v>36</v>
      </c>
      <c r="C11" t="s">
        <v>200</v>
      </c>
      <c r="D11" t="s">
        <v>37</v>
      </c>
      <c r="E11" t="s">
        <v>38</v>
      </c>
      <c r="F11">
        <v>78200</v>
      </c>
      <c r="G11" s="5" t="s">
        <v>201</v>
      </c>
      <c r="H11" t="s">
        <v>202</v>
      </c>
    </row>
    <row r="12" spans="1:8" x14ac:dyDescent="0.35">
      <c r="A12" s="1">
        <v>9</v>
      </c>
      <c r="B12" t="s">
        <v>2</v>
      </c>
      <c r="C12" t="s">
        <v>200</v>
      </c>
      <c r="G12" s="5" t="s">
        <v>201</v>
      </c>
      <c r="H12" t="s">
        <v>202</v>
      </c>
    </row>
    <row r="13" spans="1:8" x14ac:dyDescent="0.35">
      <c r="A13" s="1">
        <v>10</v>
      </c>
      <c r="B13" t="s">
        <v>39</v>
      </c>
      <c r="C13" t="s">
        <v>200</v>
      </c>
      <c r="D13" t="s">
        <v>40</v>
      </c>
      <c r="E13" t="s">
        <v>41</v>
      </c>
      <c r="F13">
        <v>90232</v>
      </c>
      <c r="G13" s="5" t="s">
        <v>201</v>
      </c>
      <c r="H13" t="s">
        <v>202</v>
      </c>
    </row>
    <row r="14" spans="1:8" x14ac:dyDescent="0.35">
      <c r="A14" s="1">
        <v>11</v>
      </c>
      <c r="B14" t="s">
        <v>42</v>
      </c>
      <c r="C14" t="s">
        <v>200</v>
      </c>
      <c r="D14" t="s">
        <v>43</v>
      </c>
      <c r="E14" t="s">
        <v>41</v>
      </c>
      <c r="F14">
        <v>90232</v>
      </c>
      <c r="G14" s="5" t="s">
        <v>201</v>
      </c>
      <c r="H14" t="s">
        <v>202</v>
      </c>
    </row>
    <row r="15" spans="1:8" x14ac:dyDescent="0.35">
      <c r="A15" s="1">
        <v>12</v>
      </c>
      <c r="B15" t="s">
        <v>44</v>
      </c>
      <c r="C15" t="s">
        <v>200</v>
      </c>
      <c r="G15" s="5" t="s">
        <v>201</v>
      </c>
      <c r="H15" t="s">
        <v>202</v>
      </c>
    </row>
    <row r="16" spans="1:8" x14ac:dyDescent="0.35">
      <c r="A16" s="1">
        <v>13</v>
      </c>
      <c r="B16" t="s">
        <v>67</v>
      </c>
      <c r="C16" t="s">
        <v>200</v>
      </c>
      <c r="G16" t="s">
        <v>201</v>
      </c>
      <c r="H16" t="s">
        <v>202</v>
      </c>
    </row>
    <row r="17" spans="1:1" x14ac:dyDescent="0.35">
      <c r="A17" s="1"/>
    </row>
    <row r="18" spans="1:1" x14ac:dyDescent="0.35">
      <c r="A18" s="1"/>
    </row>
    <row r="19" spans="1:1" x14ac:dyDescent="0.35">
      <c r="A19" s="1"/>
    </row>
    <row r="20" spans="1:1" x14ac:dyDescent="0.35">
      <c r="A20" s="1"/>
    </row>
    <row r="21" spans="1:1" x14ac:dyDescent="0.35">
      <c r="A21" s="1"/>
    </row>
    <row r="22" spans="1:1" x14ac:dyDescent="0.35">
      <c r="A22" s="1"/>
    </row>
    <row r="23" spans="1:1" x14ac:dyDescent="0.35">
      <c r="A23" s="1"/>
    </row>
    <row r="24" spans="1:1" x14ac:dyDescent="0.35">
      <c r="A24" s="1"/>
    </row>
    <row r="25" spans="1:1" x14ac:dyDescent="0.35">
      <c r="A25" s="1"/>
    </row>
    <row r="26" spans="1:1" x14ac:dyDescent="0.35">
      <c r="A26" s="1"/>
    </row>
    <row r="27" spans="1:1" x14ac:dyDescent="0.35">
      <c r="A27" s="1"/>
    </row>
    <row r="28" spans="1:1" x14ac:dyDescent="0.35">
      <c r="A28" s="1"/>
    </row>
    <row r="29" spans="1:1" x14ac:dyDescent="0.35">
      <c r="A29" s="1"/>
    </row>
    <row r="30" spans="1:1" x14ac:dyDescent="0.35">
      <c r="A30" s="1"/>
    </row>
    <row r="31" spans="1:1" x14ac:dyDescent="0.35">
      <c r="A31" s="1"/>
    </row>
    <row r="32" spans="1:1" x14ac:dyDescent="0.35">
      <c r="A32" s="1"/>
    </row>
    <row r="33" spans="1:1" x14ac:dyDescent="0.35">
      <c r="A33" s="1"/>
    </row>
    <row r="34" spans="1:1" x14ac:dyDescent="0.35">
      <c r="A34" s="1"/>
    </row>
    <row r="35" spans="1:1" x14ac:dyDescent="0.35">
      <c r="A35" s="1"/>
    </row>
    <row r="36" spans="1:1" x14ac:dyDescent="0.35">
      <c r="A36" s="1"/>
    </row>
  </sheetData>
  <mergeCells count="1">
    <mergeCell ref="A1:H2"/>
  </mergeCells>
  <conditionalFormatting sqref="A4:H99">
    <cfRule type="expression" dxfId="1" priority="1">
      <formula>AND($A4&lt;&gt;"",MOD(ROW(),2)=0)</formula>
    </cfRule>
  </conditionalFormatting>
  <hyperlinks>
    <hyperlink ref="H12" r:id="rId1" display="Fred@Fredders.com" xr:uid="{0B558D33-574C-4582-B300-59E6FDCE8740}"/>
    <hyperlink ref="H4" r:id="rId2" xr:uid="{B37B52BE-7D16-4929-BC93-F75CE0CDA21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BE19-AD47-46F0-9B65-16CE468D7B64}">
  <sheetPr codeName="Sheet1"/>
  <dimension ref="A1:H20"/>
  <sheetViews>
    <sheetView workbookViewId="0">
      <selection activeCell="D18" sqref="D18"/>
    </sheetView>
  </sheetViews>
  <sheetFormatPr defaultRowHeight="14.5" x14ac:dyDescent="0.35"/>
  <sheetData>
    <row r="1" spans="1:8" x14ac:dyDescent="0.35">
      <c r="A1" s="8">
        <f ca="1">TODAY()</f>
        <v>45281</v>
      </c>
      <c r="B1" s="51" t="str">
        <f>IF(WEEKDAY(DATE(CalYear,MATCH($A$4,CalMonths,0),1))=1,DATE(CalYear,MATCH($A$4,CalMonths,0),1),"")</f>
        <v/>
      </c>
      <c r="C1" s="51" t="str">
        <f>IF(B1&lt;&gt;"",B1+1,IF(WEEKDAY(DATE(CalYear,MATCH($A$4,CalMonths,0),1))=2,DATE(CalYear,MATCH($A$4,CalMonths,0),1),""))</f>
        <v/>
      </c>
      <c r="D1" s="51" t="str">
        <f>IF(C1&lt;&gt;"",C1+1,IF(WEEKDAY(DATE(CalYear,MATCH($A$4,CalMonths,0),1))=3,DATE(CalYear,MATCH($A$4,CalMonths,0),1),""))</f>
        <v/>
      </c>
      <c r="E1" s="51" t="str">
        <f>IF(D1&lt;&gt;"",D1+1,IF(WEEKDAY(DATE(CalYear,MATCH($A$4,CalMonths,0),1))=4,DATE(CalYear,MATCH($A$4,CalMonths,0),1),""))</f>
        <v/>
      </c>
      <c r="F1" s="51">
        <f>IF(E1&lt;&gt;"",E1+1,IF(WEEKDAY(DATE(CalYear,MATCH($A$4,CalMonths,0),1))=5,DATE(CalYear,MATCH($A$4,CalMonths,0),1),""))</f>
        <v>45323</v>
      </c>
      <c r="G1" s="51">
        <f>IF(F1&lt;&gt;"",F1+1,IF(WEEKDAY(DATE(CalYear,MATCH($A$4,CalMonths,0),1))=6,DATE(CalYear,MATCH($A$4,CalMonths,0),1),""))</f>
        <v>45324</v>
      </c>
      <c r="H1" s="51">
        <f>IF(G1&lt;&gt;"",G1+1,IF(WEEKDAY(DATE(CalYear,MATCH($A$4,CalMonths,0),1))=7,DATE(CalYear,MATCH($A$4,CalMonths,0),1),""))</f>
        <v>45325</v>
      </c>
    </row>
    <row r="2" spans="1:8" x14ac:dyDescent="0.35">
      <c r="A2">
        <v>2024</v>
      </c>
      <c r="B2" s="51">
        <f>H1+1</f>
        <v>45326</v>
      </c>
      <c r="C2" s="51">
        <f>B2+1</f>
        <v>45327</v>
      </c>
      <c r="D2" s="51">
        <f t="shared" ref="D2:H2" si="0">C2+1</f>
        <v>45328</v>
      </c>
      <c r="E2" s="51">
        <f t="shared" si="0"/>
        <v>45329</v>
      </c>
      <c r="F2" s="51">
        <f t="shared" si="0"/>
        <v>45330</v>
      </c>
      <c r="G2" s="51">
        <f t="shared" si="0"/>
        <v>45331</v>
      </c>
      <c r="H2" s="51">
        <f t="shared" si="0"/>
        <v>45332</v>
      </c>
    </row>
    <row r="3" spans="1:8" x14ac:dyDescent="0.35">
      <c r="A3">
        <v>2</v>
      </c>
      <c r="B3" s="51">
        <f t="shared" ref="B3:B4" si="1">H2+1</f>
        <v>45333</v>
      </c>
      <c r="C3" s="51">
        <f t="shared" ref="C3:H3" si="2">B3+1</f>
        <v>45334</v>
      </c>
      <c r="D3" s="51">
        <f t="shared" si="2"/>
        <v>45335</v>
      </c>
      <c r="E3" s="51">
        <f t="shared" si="2"/>
        <v>45336</v>
      </c>
      <c r="F3" s="51">
        <f t="shared" si="2"/>
        <v>45337</v>
      </c>
      <c r="G3" s="51">
        <f t="shared" si="2"/>
        <v>45338</v>
      </c>
      <c r="H3" s="51">
        <f t="shared" si="2"/>
        <v>45339</v>
      </c>
    </row>
    <row r="4" spans="1:8" x14ac:dyDescent="0.35">
      <c r="A4" t="str">
        <f>INDEX(CalMonths,A3,)</f>
        <v>February</v>
      </c>
      <c r="B4" s="51">
        <f t="shared" si="1"/>
        <v>45340</v>
      </c>
      <c r="C4" s="51">
        <f t="shared" ref="C4:H4" si="3">B4+1</f>
        <v>45341</v>
      </c>
      <c r="D4" s="51">
        <f t="shared" si="3"/>
        <v>45342</v>
      </c>
      <c r="E4" s="51">
        <f t="shared" si="3"/>
        <v>45343</v>
      </c>
      <c r="F4" s="51">
        <f t="shared" si="3"/>
        <v>45344</v>
      </c>
      <c r="G4" s="51">
        <f t="shared" si="3"/>
        <v>45345</v>
      </c>
      <c r="H4" s="51">
        <f t="shared" si="3"/>
        <v>45346</v>
      </c>
    </row>
    <row r="5" spans="1:8" x14ac:dyDescent="0.35">
      <c r="A5" t="str">
        <f>A4&amp;" "&amp;_xlfn.SINGLE(CalYear)</f>
        <v>February 2024</v>
      </c>
      <c r="B5" s="51">
        <f>IF(OR(H4="",MONTH(H4+1)&lt;&gt;$A$3),"",H4+1)</f>
        <v>45347</v>
      </c>
      <c r="C5" s="51">
        <f>IFERROR(IF(MONTH(B5+1)&lt;&gt;$A$3,"",B5+1),"")</f>
        <v>45348</v>
      </c>
      <c r="D5" s="51">
        <f t="shared" ref="D5:H5" si="4">IFERROR(IF(MONTH(C5+1)&lt;&gt;$A$3,"",C5+1),"")</f>
        <v>45349</v>
      </c>
      <c r="E5" s="51">
        <f t="shared" si="4"/>
        <v>45350</v>
      </c>
      <c r="F5" s="51">
        <f t="shared" si="4"/>
        <v>45351</v>
      </c>
      <c r="G5" s="51" t="str">
        <f t="shared" si="4"/>
        <v/>
      </c>
      <c r="H5" s="51" t="str">
        <f t="shared" si="4"/>
        <v/>
      </c>
    </row>
    <row r="6" spans="1:8" x14ac:dyDescent="0.35">
      <c r="A6">
        <f ca="1">SUM(B6:H6)</f>
        <v>0</v>
      </c>
      <c r="B6" s="51" t="str">
        <f>IFERROR(IF(OR(H5="",MONTH(H5+1)&lt;&gt;$A$3),"",H5+1),"")</f>
        <v/>
      </c>
      <c r="C6" s="51" t="str">
        <f ca="1">IFERROR(F(MONTH(B6+1)&lt;&gt;$A$3,"",B6+1),"")</f>
        <v/>
      </c>
      <c r="D6" s="51" t="str">
        <f ca="1">IFERROR(F(MONTH(C6+1)&lt;&gt;$A$3,"",C6+1),"")</f>
        <v/>
      </c>
      <c r="E6" s="51" t="str">
        <f ca="1">IFERROR(F(MONTH(D6+1)&lt;&gt;$A$3,"",D6+1),"")</f>
        <v/>
      </c>
      <c r="F6" s="51" t="str">
        <f ca="1">IFERROR(F(MONTH(E6+1)&lt;&gt;$A$3,"",E6+1),"")</f>
        <v/>
      </c>
      <c r="G6" s="51" t="str">
        <f ca="1">IFERROR(F(MONTH(F6+1)&lt;&gt;$A$3,"",F6+1),"")</f>
        <v/>
      </c>
      <c r="H6" s="51" t="str">
        <f ca="1">IFERROR(F(MONTH(G6+1)&lt;&gt;$A$3,"",G6+1),"")</f>
        <v/>
      </c>
    </row>
    <row r="7" spans="1:8" x14ac:dyDescent="0.35">
      <c r="B7">
        <v>1</v>
      </c>
      <c r="C7">
        <v>2</v>
      </c>
      <c r="D7">
        <v>3</v>
      </c>
      <c r="E7">
        <v>4</v>
      </c>
      <c r="F7">
        <v>5</v>
      </c>
      <c r="G7">
        <v>6</v>
      </c>
      <c r="H7">
        <v>7</v>
      </c>
    </row>
    <row r="8" spans="1:8" x14ac:dyDescent="0.35">
      <c r="A8" t="s">
        <v>176</v>
      </c>
      <c r="B8">
        <v>8</v>
      </c>
      <c r="C8">
        <v>9</v>
      </c>
      <c r="D8">
        <v>10</v>
      </c>
      <c r="E8">
        <v>11</v>
      </c>
      <c r="F8">
        <v>12</v>
      </c>
      <c r="G8">
        <v>13</v>
      </c>
      <c r="H8">
        <v>14</v>
      </c>
    </row>
    <row r="9" spans="1:8" x14ac:dyDescent="0.35">
      <c r="A9" t="s">
        <v>177</v>
      </c>
      <c r="B9">
        <v>15</v>
      </c>
      <c r="C9">
        <v>16</v>
      </c>
      <c r="D9">
        <v>17</v>
      </c>
      <c r="E9">
        <v>18</v>
      </c>
      <c r="F9">
        <v>19</v>
      </c>
      <c r="G9">
        <v>20</v>
      </c>
      <c r="H9">
        <v>21</v>
      </c>
    </row>
    <row r="10" spans="1:8" x14ac:dyDescent="0.35">
      <c r="A10" t="s">
        <v>178</v>
      </c>
      <c r="B10">
        <v>22</v>
      </c>
      <c r="C10">
        <v>23</v>
      </c>
      <c r="D10">
        <v>24</v>
      </c>
      <c r="E10">
        <v>25</v>
      </c>
      <c r="F10">
        <v>26</v>
      </c>
      <c r="G10">
        <v>27</v>
      </c>
      <c r="H10">
        <v>28</v>
      </c>
    </row>
    <row r="11" spans="1:8" x14ac:dyDescent="0.35">
      <c r="A11" t="s">
        <v>179</v>
      </c>
      <c r="B11">
        <v>29</v>
      </c>
      <c r="C11">
        <v>30</v>
      </c>
      <c r="D11">
        <v>31</v>
      </c>
      <c r="E11">
        <v>32</v>
      </c>
      <c r="F11">
        <v>33</v>
      </c>
      <c r="G11">
        <v>34</v>
      </c>
      <c r="H11">
        <v>35</v>
      </c>
    </row>
    <row r="12" spans="1:8" x14ac:dyDescent="0.35">
      <c r="A12" t="s">
        <v>180</v>
      </c>
      <c r="B12">
        <v>36</v>
      </c>
      <c r="C12">
        <v>37</v>
      </c>
      <c r="D12">
        <v>38</v>
      </c>
      <c r="E12">
        <v>39</v>
      </c>
      <c r="F12">
        <v>40</v>
      </c>
      <c r="G12">
        <v>41</v>
      </c>
      <c r="H12">
        <v>42</v>
      </c>
    </row>
    <row r="13" spans="1:8" x14ac:dyDescent="0.35">
      <c r="A13" t="s">
        <v>181</v>
      </c>
    </row>
    <row r="14" spans="1:8" x14ac:dyDescent="0.35">
      <c r="A14" t="s">
        <v>182</v>
      </c>
    </row>
    <row r="15" spans="1:8" x14ac:dyDescent="0.35">
      <c r="A15" t="s">
        <v>183</v>
      </c>
    </row>
    <row r="16" spans="1:8" x14ac:dyDescent="0.35">
      <c r="A16" t="s">
        <v>184</v>
      </c>
    </row>
    <row r="17" spans="1:1" x14ac:dyDescent="0.35">
      <c r="A17" t="s">
        <v>185</v>
      </c>
    </row>
    <row r="18" spans="1:1" x14ac:dyDescent="0.35">
      <c r="A18" t="s">
        <v>186</v>
      </c>
    </row>
    <row r="19" spans="1:1" x14ac:dyDescent="0.35">
      <c r="A19" t="s">
        <v>187</v>
      </c>
    </row>
    <row r="20" spans="1:1" x14ac:dyDescent="0.35">
      <c r="A20" t="str">
        <f ca="1">IFERROR(INDIRECT(ADDRESS(SUMPRODUCT((B1:H6=A1)*ROW(B1:H6))+6,SUMPRODUCT((B1:H6=A1)*COLUMN(B1:H6)),1,1)),"")</f>
        <v/>
      </c>
    </row>
  </sheetData>
  <phoneticPr fontId="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Admin</vt:lpstr>
      <vt:lpstr>Invoice</vt:lpstr>
      <vt:lpstr>Invoice List</vt:lpstr>
      <vt:lpstr>Invoice Items</vt:lpstr>
      <vt:lpstr>Invoice Payments</vt:lpstr>
      <vt:lpstr>Items &amp; Parts</vt:lpstr>
      <vt:lpstr>Customers</vt:lpstr>
      <vt:lpstr>CalPopUp</vt:lpstr>
      <vt:lpstr>CalMonths</vt:lpstr>
      <vt:lpstr>CalYear</vt:lpstr>
      <vt:lpstr>ChargeTax</vt:lpstr>
      <vt:lpstr>'Invoice Items'!Criteria</vt:lpstr>
      <vt:lpstr>'Invoice Payments'!Criteria</vt:lpstr>
      <vt:lpstr>'Invoice Items'!Extract</vt:lpstr>
      <vt:lpstr>'Invoice Payments'!Extract</vt:lpstr>
      <vt:lpstr>Frequencies</vt:lpstr>
      <vt:lpstr>FromDt</vt:lpstr>
      <vt:lpstr>Invoice!Print_Area</vt:lpstr>
      <vt:lpstr>TaxName</vt:lpstr>
      <vt:lpstr>TaxRate</vt:lpstr>
      <vt:lpstr>ToDt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Austins</dc:creator>
  <cp:lastModifiedBy>Randy Austin</cp:lastModifiedBy>
  <cp:lastPrinted>2023-12-12T08:15:31Z</cp:lastPrinted>
  <dcterms:created xsi:type="dcterms:W3CDTF">2023-05-08T04:58:50Z</dcterms:created>
  <dcterms:modified xsi:type="dcterms:W3CDTF">2023-12-20T23:10:37Z</dcterms:modified>
</cp:coreProperties>
</file>